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DieseArbeitsmappe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a1b85036225825/Fliegen/"/>
    </mc:Choice>
  </mc:AlternateContent>
  <xr:revisionPtr revIDLastSave="61" documentId="8_{1D1B6F67-571B-41A4-B045-1AD23A150174}" xr6:coauthVersionLast="47" xr6:coauthVersionMax="47" xr10:uidLastSave="{E15AA815-F43E-468B-8877-C1A293531F30}"/>
  <bookViews>
    <workbookView xWindow="-96" yWindow="-96" windowWidth="23232" windowHeight="12552" xr2:uid="{00000000-000D-0000-FFFF-FFFF00000000}"/>
  </bookViews>
  <sheets>
    <sheet name="Grundlage" sheetId="1" r:id="rId1"/>
    <sheet name="Flugblatt" sheetId="13" r:id="rId2"/>
    <sheet name="Flugblatt (2)" sheetId="14" r:id="rId3"/>
    <sheet name="Tabelle" sheetId="9" state="hidden" r:id="rId4"/>
    <sheet name="Tabelle (2)" sheetId="10" state="hidden" r:id="rId5"/>
    <sheet name="Belp" sheetId="11" state="hidden" r:id="rId6"/>
    <sheet name="Gruyére" sheetId="12" state="hidden" r:id="rId7"/>
  </sheets>
  <definedNames>
    <definedName name="_xlnm.Print_Area" localSheetId="0">Grundlage!$A$1:$H$91,Grundlage!$X$1:$AR$47</definedName>
    <definedName name="EIGENEPLAETZE">Grundlage!$K$65:$K$66</definedName>
    <definedName name="GSTAAD">Grundlage!$K$5:$K$11</definedName>
    <definedName name="JUNGFRAU">Grundlage!$K$14:$K$19</definedName>
    <definedName name="Region">Grundlage!$K$98:$K$104</definedName>
    <definedName name="RUNDFLUG">Grundlage!$K$72:$K$92</definedName>
    <definedName name="ÜBRIGE">Grundlage!$K$45:$K$62</definedName>
    <definedName name="VERBIER">Grundlage!$K$34:$K$40</definedName>
    <definedName name="ZERMATT">Grundlage!$K$25:$K$31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17" i="14"/>
  <c r="C17" i="14"/>
  <c r="B17" i="14"/>
  <c r="AT14" i="1" l="1"/>
  <c r="G49" i="1" l="1"/>
  <c r="Z40" i="1"/>
  <c r="Z41" i="1"/>
  <c r="Z42" i="1"/>
  <c r="Z45" i="1"/>
  <c r="D26" i="1" s="1"/>
  <c r="D56" i="1" s="1"/>
  <c r="F56" i="1" l="1"/>
  <c r="H56" i="1"/>
  <c r="AP46" i="1"/>
  <c r="AN46" i="1"/>
  <c r="AL46" i="1"/>
  <c r="AI46" i="1"/>
  <c r="AE46" i="1"/>
  <c r="E12" i="13"/>
  <c r="C10" i="13" l="1"/>
  <c r="C11" i="13"/>
  <c r="D14" i="13"/>
  <c r="D15" i="13"/>
  <c r="Z39" i="1" l="1"/>
  <c r="E19" i="13" l="1"/>
  <c r="D17" i="13"/>
  <c r="D16" i="13"/>
  <c r="C17" i="13"/>
  <c r="C16" i="13"/>
  <c r="B17" i="13"/>
  <c r="B16" i="13"/>
  <c r="C15" i="13"/>
  <c r="C14" i="13"/>
  <c r="B15" i="13"/>
  <c r="B14" i="13"/>
  <c r="AH5" i="1" l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P72" i="1"/>
  <c r="O72" i="1"/>
  <c r="B56" i="12"/>
  <c r="C56" i="12"/>
  <c r="D56" i="12" s="1"/>
  <c r="C55" i="12"/>
  <c r="D55" i="12" s="1"/>
  <c r="C56" i="11"/>
  <c r="D56" i="11" s="1"/>
  <c r="C55" i="11"/>
  <c r="B56" i="11"/>
  <c r="AG10" i="1"/>
  <c r="L65" i="1" l="1"/>
  <c r="AM5" i="1" s="1"/>
  <c r="B118" i="1"/>
  <c r="AT28" i="1"/>
  <c r="AT32" i="1"/>
  <c r="AS18" i="1"/>
  <c r="AS19" i="1"/>
  <c r="H94" i="1"/>
  <c r="H95" i="1"/>
  <c r="H93" i="1"/>
  <c r="D93" i="1" l="1"/>
  <c r="AB4" i="1" s="1"/>
  <c r="D95" i="1"/>
  <c r="AN4" i="1" s="1"/>
  <c r="D94" i="1"/>
  <c r="AG4" i="1" s="1"/>
  <c r="AU70" i="1"/>
  <c r="AV70" i="1"/>
  <c r="AF11" i="1"/>
  <c r="AJ16" i="1"/>
  <c r="Z18" i="1"/>
  <c r="Z16" i="1"/>
  <c r="C6" i="1"/>
  <c r="AA7" i="1"/>
  <c r="AA6" i="1"/>
  <c r="E18" i="1"/>
  <c r="AD12" i="1"/>
  <c r="AD13" i="1"/>
  <c r="AD14" i="1"/>
  <c r="AD11" i="1"/>
  <c r="AB12" i="1"/>
  <c r="AB13" i="1"/>
  <c r="AB14" i="1"/>
  <c r="AB11" i="1"/>
  <c r="AP39" i="1"/>
  <c r="AF12" i="1"/>
  <c r="AF13" i="1"/>
  <c r="AF14" i="1"/>
  <c r="AB10" i="1"/>
  <c r="AS50" i="1"/>
  <c r="AP40" i="1"/>
  <c r="AP41" i="1"/>
  <c r="AP42" i="1"/>
  <c r="AL40" i="1"/>
  <c r="AL41" i="1"/>
  <c r="AL42" i="1"/>
  <c r="AF40" i="1"/>
  <c r="AF41" i="1"/>
  <c r="AF42" i="1"/>
  <c r="AA40" i="1"/>
  <c r="AA41" i="1"/>
  <c r="AA42" i="1"/>
  <c r="AA44" i="1"/>
  <c r="AL39" i="1"/>
  <c r="AF39" i="1"/>
  <c r="AA39" i="1"/>
  <c r="Z44" i="1"/>
  <c r="D25" i="1" s="1"/>
  <c r="AJ3" i="1"/>
  <c r="AJ34" i="1" s="1"/>
  <c r="AJ2" i="1"/>
  <c r="AK3" i="1"/>
  <c r="AK2" i="1"/>
  <c r="G29" i="1"/>
  <c r="D35" i="1" s="1"/>
  <c r="G27" i="1"/>
  <c r="G25" i="1"/>
  <c r="G38" i="1"/>
  <c r="D38" i="1"/>
  <c r="AE8" i="1"/>
  <c r="G19" i="1"/>
  <c r="C38" i="1"/>
  <c r="H38" i="1"/>
  <c r="C7" i="1"/>
  <c r="L72" i="1" s="1"/>
  <c r="L73" i="1" s="1"/>
  <c r="L74" i="1" s="1"/>
  <c r="L75" i="1" s="1"/>
  <c r="L76" i="1" s="1"/>
  <c r="L77" i="1" s="1"/>
  <c r="L78" i="1" s="1"/>
  <c r="D3" i="1"/>
  <c r="B4" i="1"/>
  <c r="AI1" i="1"/>
  <c r="C2" i="1" s="1"/>
  <c r="AC5" i="1"/>
  <c r="L79" i="1" l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C11" i="1"/>
  <c r="F11" i="1"/>
  <c r="E11" i="1"/>
  <c r="B53" i="12" l="1"/>
  <c r="B54" i="12"/>
  <c r="O63" i="1"/>
  <c r="O64" i="1"/>
  <c r="P62" i="1"/>
  <c r="P63" i="1"/>
  <c r="D55" i="11"/>
  <c r="B53" i="11"/>
  <c r="B54" i="11"/>
  <c r="K65" i="1" l="1"/>
  <c r="B98" i="1"/>
  <c r="D4" i="1" l="1"/>
  <c r="F3" i="1"/>
  <c r="C28" i="1" s="1"/>
  <c r="A4" i="1"/>
  <c r="B55" i="12"/>
  <c r="B55" i="11"/>
  <c r="AA11" i="1"/>
  <c r="D55" i="1" l="1"/>
  <c r="AJ14" i="1"/>
  <c r="AJ13" i="1"/>
  <c r="F9" i="1"/>
  <c r="AJ12" i="1"/>
  <c r="E9" i="1"/>
  <c r="D9" i="1"/>
  <c r="G110" i="1"/>
  <c r="AN16" i="1" s="1"/>
  <c r="AK34" i="1"/>
  <c r="AK33" i="1"/>
  <c r="H108" i="1"/>
  <c r="G108" i="1"/>
  <c r="H107" i="1"/>
  <c r="G107" i="1"/>
  <c r="D21" i="1"/>
  <c r="AJ33" i="1"/>
  <c r="D20" i="1"/>
  <c r="AA33" i="1"/>
  <c r="AN36" i="1"/>
  <c r="AG36" i="1"/>
  <c r="AB36" i="1"/>
  <c r="D22" i="1"/>
  <c r="D52" i="1" s="1"/>
  <c r="D23" i="1"/>
  <c r="D53" i="1" s="1"/>
  <c r="D24" i="1"/>
  <c r="D54" i="1" s="1"/>
  <c r="AP5" i="1"/>
  <c r="AQ2" i="1"/>
  <c r="AQ33" i="1" s="1"/>
  <c r="AP31" i="1"/>
  <c r="AV37" i="1" l="1"/>
  <c r="D27" i="1"/>
  <c r="B21" i="1"/>
  <c r="B51" i="1" s="1"/>
  <c r="AB8" i="1"/>
  <c r="AA2" i="1"/>
  <c r="D13" i="1" l="1"/>
  <c r="D50" i="1" l="1"/>
  <c r="E49" i="1"/>
  <c r="F77" i="1" l="1"/>
  <c r="D58" i="1"/>
  <c r="F58" i="1" s="1"/>
  <c r="F53" i="1"/>
  <c r="H50" i="1"/>
  <c r="D51" i="1"/>
  <c r="F51" i="1" s="1"/>
  <c r="F52" i="1"/>
  <c r="H53" i="1"/>
  <c r="H54" i="1"/>
  <c r="F55" i="1"/>
  <c r="B57" i="1"/>
  <c r="D77" i="1" s="1"/>
  <c r="B55" i="1"/>
  <c r="B50" i="1"/>
  <c r="B52" i="1"/>
  <c r="B53" i="1"/>
  <c r="B54" i="1"/>
  <c r="B49" i="1"/>
  <c r="F50" i="1" l="1"/>
  <c r="H52" i="1"/>
  <c r="H51" i="1"/>
  <c r="F54" i="1"/>
  <c r="D7" i="1"/>
  <c r="F10" i="1"/>
  <c r="F13" i="1"/>
  <c r="D14" i="1" s="1"/>
  <c r="F14" i="1" s="1"/>
  <c r="E15" i="1" s="1"/>
  <c r="B38" i="1"/>
  <c r="D8" i="1"/>
  <c r="H3" i="12"/>
  <c r="H4" i="12" s="1"/>
  <c r="H5" i="12" s="1"/>
  <c r="H6" i="12" s="1"/>
  <c r="H7" i="12" s="1"/>
  <c r="H8" i="12" s="1"/>
  <c r="H9" i="12" s="1"/>
  <c r="H12" i="12" s="1"/>
  <c r="H13" i="12" s="1"/>
  <c r="H14" i="12" s="1"/>
  <c r="H15" i="12" s="1"/>
  <c r="H16" i="12" s="1"/>
  <c r="H17" i="12" s="1"/>
  <c r="H20" i="12" s="1"/>
  <c r="H21" i="12" s="1"/>
  <c r="H22" i="12" s="1"/>
  <c r="H23" i="12" s="1"/>
  <c r="H24" i="12" s="1"/>
  <c r="H25" i="12" s="1"/>
  <c r="H28" i="12" s="1"/>
  <c r="H29" i="12" s="1"/>
  <c r="H30" i="12" s="1"/>
  <c r="H31" i="12" s="1"/>
  <c r="H32" i="12" s="1"/>
  <c r="H33" i="12" s="1"/>
  <c r="H34" i="12" s="1"/>
  <c r="H38" i="12" s="1"/>
  <c r="H39" i="12" s="1"/>
  <c r="H40" i="12" s="1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D51" i="12"/>
  <c r="D52" i="12"/>
  <c r="E2" i="11"/>
  <c r="E3" i="11" s="1"/>
  <c r="D3" i="11"/>
  <c r="E2" i="12"/>
  <c r="E3" i="12" s="1"/>
  <c r="E4" i="12" s="1"/>
  <c r="D50" i="12"/>
  <c r="D49" i="12"/>
  <c r="D48" i="12"/>
  <c r="D4" i="12"/>
  <c r="D5" i="12"/>
  <c r="D6" i="12"/>
  <c r="D7" i="12"/>
  <c r="D8" i="12"/>
  <c r="D9" i="12"/>
  <c r="P12" i="1"/>
  <c r="T12" i="1" s="1"/>
  <c r="P13" i="1"/>
  <c r="D12" i="12"/>
  <c r="D13" i="12"/>
  <c r="D14" i="12"/>
  <c r="D15" i="12"/>
  <c r="D16" i="12"/>
  <c r="D17" i="12"/>
  <c r="P20" i="1"/>
  <c r="T20" i="1" s="1"/>
  <c r="P24" i="1"/>
  <c r="T24" i="1" s="1"/>
  <c r="D20" i="12"/>
  <c r="D21" i="12"/>
  <c r="D22" i="12"/>
  <c r="D23" i="12"/>
  <c r="D24" i="12"/>
  <c r="D25" i="12"/>
  <c r="P32" i="1"/>
  <c r="P33" i="1"/>
  <c r="D28" i="12"/>
  <c r="D29" i="12"/>
  <c r="D30" i="12"/>
  <c r="D31" i="12"/>
  <c r="D32" i="12"/>
  <c r="D33" i="12"/>
  <c r="D34" i="12"/>
  <c r="D3" i="12"/>
  <c r="B52" i="12"/>
  <c r="B51" i="12"/>
  <c r="B50" i="12"/>
  <c r="B49" i="12"/>
  <c r="B48" i="12"/>
  <c r="D47" i="12"/>
  <c r="B47" i="12"/>
  <c r="D46" i="12"/>
  <c r="B46" i="12"/>
  <c r="D45" i="12"/>
  <c r="B45" i="12"/>
  <c r="D44" i="12"/>
  <c r="B44" i="12"/>
  <c r="D43" i="12"/>
  <c r="B43" i="12"/>
  <c r="D42" i="12"/>
  <c r="B42" i="12"/>
  <c r="D41" i="12"/>
  <c r="B41" i="12"/>
  <c r="D40" i="12"/>
  <c r="B40" i="12"/>
  <c r="D39" i="12"/>
  <c r="B39" i="12"/>
  <c r="D38" i="12"/>
  <c r="B38" i="12"/>
  <c r="B37" i="12"/>
  <c r="B34" i="12"/>
  <c r="B33" i="12"/>
  <c r="B32" i="12"/>
  <c r="B31" i="12"/>
  <c r="B30" i="12"/>
  <c r="B29" i="12"/>
  <c r="B28" i="12"/>
  <c r="B27" i="12"/>
  <c r="B25" i="12"/>
  <c r="B24" i="12"/>
  <c r="B23" i="12"/>
  <c r="B22" i="12"/>
  <c r="B21" i="12"/>
  <c r="B20" i="12"/>
  <c r="B19" i="12"/>
  <c r="B17" i="12"/>
  <c r="B16" i="12"/>
  <c r="B15" i="12"/>
  <c r="B14" i="12"/>
  <c r="B13" i="12"/>
  <c r="B12" i="12"/>
  <c r="B11" i="12"/>
  <c r="B9" i="12"/>
  <c r="B8" i="12"/>
  <c r="B7" i="12"/>
  <c r="B6" i="12"/>
  <c r="B5" i="12"/>
  <c r="B4" i="12"/>
  <c r="B3" i="12"/>
  <c r="D4" i="11"/>
  <c r="H3" i="11"/>
  <c r="H4" i="11" s="1"/>
  <c r="H5" i="11" s="1"/>
  <c r="H6" i="11" s="1"/>
  <c r="H7" i="11" s="1"/>
  <c r="H8" i="11" s="1"/>
  <c r="H9" i="11" s="1"/>
  <c r="H12" i="11" s="1"/>
  <c r="H13" i="11" s="1"/>
  <c r="H14" i="11" s="1"/>
  <c r="H15" i="11" s="1"/>
  <c r="H16" i="11" s="1"/>
  <c r="H17" i="11" s="1"/>
  <c r="H20" i="11" s="1"/>
  <c r="H21" i="11" s="1"/>
  <c r="H22" i="11" s="1"/>
  <c r="H23" i="11" s="1"/>
  <c r="H24" i="11" s="1"/>
  <c r="H25" i="11" s="1"/>
  <c r="H28" i="11" s="1"/>
  <c r="H29" i="11" s="1"/>
  <c r="H30" i="11" s="1"/>
  <c r="H31" i="11" s="1"/>
  <c r="H32" i="11" s="1"/>
  <c r="H33" i="11" s="1"/>
  <c r="H34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D5" i="11"/>
  <c r="D6" i="11"/>
  <c r="D7" i="11"/>
  <c r="D8" i="11"/>
  <c r="D9" i="11"/>
  <c r="O12" i="1"/>
  <c r="S12" i="1" s="1"/>
  <c r="O13" i="1"/>
  <c r="D12" i="11"/>
  <c r="D13" i="11"/>
  <c r="D14" i="11"/>
  <c r="D15" i="11"/>
  <c r="D16" i="11"/>
  <c r="D17" i="11"/>
  <c r="O20" i="1"/>
  <c r="S20" i="1" s="1"/>
  <c r="O24" i="1"/>
  <c r="S24" i="1" s="1"/>
  <c r="D20" i="11"/>
  <c r="D21" i="11"/>
  <c r="D22" i="11"/>
  <c r="D23" i="11"/>
  <c r="D24" i="11"/>
  <c r="D25" i="11"/>
  <c r="O32" i="1"/>
  <c r="O33" i="1"/>
  <c r="D28" i="11"/>
  <c r="D29" i="11"/>
  <c r="D30" i="11"/>
  <c r="D31" i="11"/>
  <c r="D32" i="11"/>
  <c r="D33" i="11"/>
  <c r="D34" i="11"/>
  <c r="O41" i="1"/>
  <c r="O42" i="1"/>
  <c r="O44" i="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3" i="11"/>
  <c r="CE7" i="10"/>
  <c r="CC7" i="10" s="1"/>
  <c r="CA7" i="10" s="1"/>
  <c r="BY7" i="10" s="1"/>
  <c r="CE8" i="10"/>
  <c r="CC8" i="10" s="1"/>
  <c r="CA8" i="10" s="1"/>
  <c r="BY8" i="10" s="1"/>
  <c r="BS8" i="10"/>
  <c r="BQ8" i="10" s="1"/>
  <c r="BO8" i="10" s="1"/>
  <c r="CE9" i="10"/>
  <c r="CC9" i="10" s="1"/>
  <c r="CA9" i="10" s="1"/>
  <c r="BY9" i="10" s="1"/>
  <c r="BS9" i="10"/>
  <c r="BQ9" i="10" s="1"/>
  <c r="BO9" i="10" s="1"/>
  <c r="CE10" i="10"/>
  <c r="CC10" i="10" s="1"/>
  <c r="CA10" i="10" s="1"/>
  <c r="BY10" i="10" s="1"/>
  <c r="BS10" i="10"/>
  <c r="BQ10" i="10" s="1"/>
  <c r="BO10" i="10" s="1"/>
  <c r="CE11" i="10"/>
  <c r="CC11" i="10" s="1"/>
  <c r="CA11" i="10" s="1"/>
  <c r="BY11" i="10" s="1"/>
  <c r="BS11" i="10"/>
  <c r="BQ11" i="10" s="1"/>
  <c r="BO11" i="10" s="1"/>
  <c r="CE12" i="10"/>
  <c r="CC12" i="10" s="1"/>
  <c r="CA12" i="10" s="1"/>
  <c r="BY12" i="10" s="1"/>
  <c r="BS12" i="10"/>
  <c r="BQ12" i="10" s="1"/>
  <c r="BO12" i="10" s="1"/>
  <c r="CE13" i="10"/>
  <c r="CC13" i="10" s="1"/>
  <c r="CA13" i="10" s="1"/>
  <c r="BY13" i="10" s="1"/>
  <c r="BS13" i="10"/>
  <c r="BQ13" i="10" s="1"/>
  <c r="BO13" i="10" s="1"/>
  <c r="CE14" i="10"/>
  <c r="CC14" i="10" s="1"/>
  <c r="CA14" i="10" s="1"/>
  <c r="BY14" i="10" s="1"/>
  <c r="BS14" i="10"/>
  <c r="BQ14" i="10" s="1"/>
  <c r="BO14" i="10" s="1"/>
  <c r="CE15" i="10"/>
  <c r="CC15" i="10" s="1"/>
  <c r="CA15" i="10" s="1"/>
  <c r="BY15" i="10" s="1"/>
  <c r="BS15" i="10"/>
  <c r="BQ15" i="10" s="1"/>
  <c r="BO15" i="10" s="1"/>
  <c r="CE16" i="10"/>
  <c r="CC16" i="10" s="1"/>
  <c r="CA16" i="10" s="1"/>
  <c r="BY16" i="10" s="1"/>
  <c r="BS16" i="10"/>
  <c r="BQ16" i="10" s="1"/>
  <c r="BO16" i="10" s="1"/>
  <c r="CE17" i="10"/>
  <c r="CC17" i="10" s="1"/>
  <c r="CA17" i="10" s="1"/>
  <c r="BY17" i="10" s="1"/>
  <c r="BS17" i="10"/>
  <c r="BQ17" i="10" s="1"/>
  <c r="BO17" i="10" s="1"/>
  <c r="CE18" i="10"/>
  <c r="CC18" i="10" s="1"/>
  <c r="CA18" i="10" s="1"/>
  <c r="BY18" i="10" s="1"/>
  <c r="BS18" i="10"/>
  <c r="BQ18" i="10" s="1"/>
  <c r="BO18" i="10" s="1"/>
  <c r="CE19" i="10"/>
  <c r="CC19" i="10" s="1"/>
  <c r="CA19" i="10" s="1"/>
  <c r="BY19" i="10" s="1"/>
  <c r="BS19" i="10"/>
  <c r="BQ19" i="10" s="1"/>
  <c r="BO19" i="10" s="1"/>
  <c r="CE20" i="10"/>
  <c r="CC20" i="10" s="1"/>
  <c r="CA20" i="10" s="1"/>
  <c r="BY20" i="10" s="1"/>
  <c r="BS20" i="10"/>
  <c r="BQ20" i="10" s="1"/>
  <c r="BO20" i="10" s="1"/>
  <c r="CE21" i="10"/>
  <c r="CC21" i="10" s="1"/>
  <c r="CA21" i="10" s="1"/>
  <c r="BY21" i="10" s="1"/>
  <c r="BS21" i="10"/>
  <c r="BQ21" i="10" s="1"/>
  <c r="BO21" i="10" s="1"/>
  <c r="CE22" i="10"/>
  <c r="CC22" i="10" s="1"/>
  <c r="CA22" i="10" s="1"/>
  <c r="BY22" i="10" s="1"/>
  <c r="BS22" i="10"/>
  <c r="BQ22" i="10" s="1"/>
  <c r="BO22" i="10" s="1"/>
  <c r="CE23" i="10"/>
  <c r="CC23" i="10" s="1"/>
  <c r="CA23" i="10" s="1"/>
  <c r="BY23" i="10" s="1"/>
  <c r="BS23" i="10"/>
  <c r="BQ23" i="10" s="1"/>
  <c r="BO23" i="10" s="1"/>
  <c r="CE24" i="10"/>
  <c r="CC24" i="10" s="1"/>
  <c r="CA24" i="10" s="1"/>
  <c r="BY24" i="10" s="1"/>
  <c r="BS24" i="10"/>
  <c r="BQ24" i="10" s="1"/>
  <c r="BO24" i="10" s="1"/>
  <c r="CE25" i="10"/>
  <c r="CC25" i="10" s="1"/>
  <c r="CA25" i="10" s="1"/>
  <c r="BY25" i="10" s="1"/>
  <c r="BS25" i="10"/>
  <c r="BQ25" i="10" s="1"/>
  <c r="BO25" i="10" s="1"/>
  <c r="CE26" i="10"/>
  <c r="CC26" i="10" s="1"/>
  <c r="CA26" i="10" s="1"/>
  <c r="BY26" i="10" s="1"/>
  <c r="BS26" i="10"/>
  <c r="BQ26" i="10" s="1"/>
  <c r="BO26" i="10" s="1"/>
  <c r="CE27" i="10"/>
  <c r="CC27" i="10" s="1"/>
  <c r="CA27" i="10" s="1"/>
  <c r="BY27" i="10" s="1"/>
  <c r="BS27" i="10"/>
  <c r="BQ27" i="10" s="1"/>
  <c r="BO27" i="10" s="1"/>
  <c r="CE28" i="10"/>
  <c r="CC28" i="10" s="1"/>
  <c r="CA28" i="10" s="1"/>
  <c r="BY28" i="10" s="1"/>
  <c r="BS28" i="10"/>
  <c r="BQ28" i="10" s="1"/>
  <c r="BO28" i="10" s="1"/>
  <c r="CE29" i="10"/>
  <c r="CC29" i="10" s="1"/>
  <c r="CA29" i="10" s="1"/>
  <c r="BY29" i="10" s="1"/>
  <c r="BS29" i="10"/>
  <c r="BQ29" i="10" s="1"/>
  <c r="BO29" i="10" s="1"/>
  <c r="CE30" i="10"/>
  <c r="CC30" i="10" s="1"/>
  <c r="CA30" i="10" s="1"/>
  <c r="BY30" i="10" s="1"/>
  <c r="BS30" i="10"/>
  <c r="BQ30" i="10" s="1"/>
  <c r="BO30" i="10" s="1"/>
  <c r="CE31" i="10"/>
  <c r="CC31" i="10"/>
  <c r="CA31" i="10" s="1"/>
  <c r="BY31" i="10" s="1"/>
  <c r="BS31" i="10"/>
  <c r="BQ31" i="10" s="1"/>
  <c r="BO31" i="10" s="1"/>
  <c r="CE32" i="10"/>
  <c r="CC32" i="10" s="1"/>
  <c r="CA32" i="10" s="1"/>
  <c r="BY32" i="10" s="1"/>
  <c r="BS32" i="10"/>
  <c r="BQ32" i="10" s="1"/>
  <c r="BO32" i="10" s="1"/>
  <c r="CE33" i="10"/>
  <c r="CC33" i="10" s="1"/>
  <c r="CA33" i="10" s="1"/>
  <c r="BY33" i="10" s="1"/>
  <c r="BS33" i="10"/>
  <c r="BQ33" i="10" s="1"/>
  <c r="BO33" i="10" s="1"/>
  <c r="CE34" i="10"/>
  <c r="CC34" i="10" s="1"/>
  <c r="CA34" i="10" s="1"/>
  <c r="BY34" i="10" s="1"/>
  <c r="BS34" i="10"/>
  <c r="BQ34" i="10" s="1"/>
  <c r="BO34" i="10" s="1"/>
  <c r="CE35" i="10"/>
  <c r="CC35" i="10" s="1"/>
  <c r="CA35" i="10" s="1"/>
  <c r="BY35" i="10" s="1"/>
  <c r="BS35" i="10"/>
  <c r="BQ35" i="10" s="1"/>
  <c r="BO35" i="10" s="1"/>
  <c r="CE36" i="10"/>
  <c r="CC36" i="10" s="1"/>
  <c r="CA36" i="10" s="1"/>
  <c r="BY36" i="10" s="1"/>
  <c r="BS36" i="10"/>
  <c r="BQ36" i="10" s="1"/>
  <c r="BO36" i="10" s="1"/>
  <c r="CE37" i="10"/>
  <c r="CC37" i="10" s="1"/>
  <c r="CA37" i="10" s="1"/>
  <c r="BY37" i="10" s="1"/>
  <c r="BS37" i="10"/>
  <c r="BQ37" i="10" s="1"/>
  <c r="BO37" i="10" s="1"/>
  <c r="CE38" i="10"/>
  <c r="CC38" i="10"/>
  <c r="CA38" i="10" s="1"/>
  <c r="BY38" i="10" s="1"/>
  <c r="BS38" i="10"/>
  <c r="BQ38" i="10" s="1"/>
  <c r="BO38" i="10" s="1"/>
  <c r="CE39" i="10"/>
  <c r="CC39" i="10" s="1"/>
  <c r="CA39" i="10" s="1"/>
  <c r="BY39" i="10" s="1"/>
  <c r="BS39" i="10"/>
  <c r="BQ39" i="10" s="1"/>
  <c r="BO39" i="10" s="1"/>
  <c r="CE40" i="10"/>
  <c r="CC40" i="10" s="1"/>
  <c r="CA40" i="10" s="1"/>
  <c r="BY40" i="10" s="1"/>
  <c r="BS40" i="10"/>
  <c r="BQ40" i="10" s="1"/>
  <c r="BO40" i="10" s="1"/>
  <c r="CE41" i="10"/>
  <c r="CC41" i="10" s="1"/>
  <c r="CA41" i="10" s="1"/>
  <c r="BY41" i="10" s="1"/>
  <c r="BS41" i="10"/>
  <c r="BQ41" i="10" s="1"/>
  <c r="BO41" i="10" s="1"/>
  <c r="CE42" i="10"/>
  <c r="CC42" i="10" s="1"/>
  <c r="CA42" i="10" s="1"/>
  <c r="BY42" i="10" s="1"/>
  <c r="BS42" i="10"/>
  <c r="BQ42" i="10"/>
  <c r="BO42" i="10" s="1"/>
  <c r="CE43" i="10"/>
  <c r="CC43" i="10" s="1"/>
  <c r="CA43" i="10" s="1"/>
  <c r="BY43" i="10" s="1"/>
  <c r="BS43" i="10"/>
  <c r="BQ43" i="10" s="1"/>
  <c r="BO43" i="10" s="1"/>
  <c r="CE48" i="10"/>
  <c r="CC48" i="10" s="1"/>
  <c r="CA48" i="10" s="1"/>
  <c r="BY48" i="10" s="1"/>
  <c r="BU48" i="10"/>
  <c r="BS48" i="10" s="1"/>
  <c r="BQ48" i="10" s="1"/>
  <c r="BO48" i="10" s="1"/>
  <c r="BK48" i="10"/>
  <c r="BI48" i="10" s="1"/>
  <c r="BG48" i="10" s="1"/>
  <c r="BE48" i="10" s="1"/>
  <c r="CE49" i="10"/>
  <c r="CC49" i="10" s="1"/>
  <c r="CA49" i="10" s="1"/>
  <c r="BY49" i="10" s="1"/>
  <c r="BU49" i="10"/>
  <c r="BS49" i="10" s="1"/>
  <c r="BQ49" i="10" s="1"/>
  <c r="BO49" i="10" s="1"/>
  <c r="BK49" i="10"/>
  <c r="BI49" i="10" s="1"/>
  <c r="BG49" i="10" s="1"/>
  <c r="BE49" i="10" s="1"/>
  <c r="CE50" i="10"/>
  <c r="CC50" i="10" s="1"/>
  <c r="CA50" i="10" s="1"/>
  <c r="BY50" i="10" s="1"/>
  <c r="BU50" i="10"/>
  <c r="BS50" i="10" s="1"/>
  <c r="BQ50" i="10" s="1"/>
  <c r="BO50" i="10" s="1"/>
  <c r="BK50" i="10"/>
  <c r="BI50" i="10"/>
  <c r="BG50" i="10" s="1"/>
  <c r="BE50" i="10" s="1"/>
  <c r="CE51" i="10"/>
  <c r="CC51" i="10" s="1"/>
  <c r="CA51" i="10" s="1"/>
  <c r="BY51" i="10" s="1"/>
  <c r="BU51" i="10"/>
  <c r="BS51" i="10"/>
  <c r="BQ51" i="10" s="1"/>
  <c r="BO51" i="10" s="1"/>
  <c r="BK51" i="10"/>
  <c r="BI51" i="10" s="1"/>
  <c r="BG51" i="10" s="1"/>
  <c r="BE51" i="10" s="1"/>
  <c r="CE52" i="10"/>
  <c r="CC52" i="10" s="1"/>
  <c r="CA52" i="10" s="1"/>
  <c r="BY52" i="10" s="1"/>
  <c r="BU52" i="10"/>
  <c r="BS52" i="10" s="1"/>
  <c r="BQ52" i="10" s="1"/>
  <c r="BO52" i="10" s="1"/>
  <c r="BK52" i="10"/>
  <c r="BI52" i="10" s="1"/>
  <c r="BG52" i="10" s="1"/>
  <c r="BE52" i="10" s="1"/>
  <c r="CE53" i="10"/>
  <c r="CC53" i="10" s="1"/>
  <c r="CA53" i="10" s="1"/>
  <c r="BY53" i="10" s="1"/>
  <c r="BU53" i="10"/>
  <c r="BS53" i="10" s="1"/>
  <c r="BQ53" i="10" s="1"/>
  <c r="BO53" i="10" s="1"/>
  <c r="BK53" i="10"/>
  <c r="BI53" i="10" s="1"/>
  <c r="BG53" i="10" s="1"/>
  <c r="BE53" i="10" s="1"/>
  <c r="CE54" i="10"/>
  <c r="CC54" i="10" s="1"/>
  <c r="CA54" i="10" s="1"/>
  <c r="BY54" i="10" s="1"/>
  <c r="BU54" i="10"/>
  <c r="BS54" i="10" s="1"/>
  <c r="BQ54" i="10" s="1"/>
  <c r="BO54" i="10" s="1"/>
  <c r="BK54" i="10"/>
  <c r="BI54" i="10" s="1"/>
  <c r="BG54" i="10" s="1"/>
  <c r="BE54" i="10" s="1"/>
  <c r="CE55" i="10"/>
  <c r="CC55" i="10" s="1"/>
  <c r="CA55" i="10" s="1"/>
  <c r="BY55" i="10" s="1"/>
  <c r="BU55" i="10"/>
  <c r="BS55" i="10" s="1"/>
  <c r="BQ55" i="10" s="1"/>
  <c r="BO55" i="10" s="1"/>
  <c r="BK55" i="10"/>
  <c r="BI55" i="10" s="1"/>
  <c r="BG55" i="10" s="1"/>
  <c r="BE55" i="10" s="1"/>
  <c r="CE56" i="10"/>
  <c r="CC56" i="10" s="1"/>
  <c r="CA56" i="10" s="1"/>
  <c r="BY56" i="10" s="1"/>
  <c r="BU56" i="10"/>
  <c r="BS56" i="10" s="1"/>
  <c r="BQ56" i="10" s="1"/>
  <c r="BO56" i="10" s="1"/>
  <c r="BK56" i="10"/>
  <c r="BI56" i="10" s="1"/>
  <c r="BG56" i="10" s="1"/>
  <c r="BE56" i="10" s="1"/>
  <c r="CE57" i="10"/>
  <c r="CC57" i="10" s="1"/>
  <c r="CA57" i="10" s="1"/>
  <c r="BY57" i="10" s="1"/>
  <c r="BU57" i="10"/>
  <c r="BS57" i="10" s="1"/>
  <c r="BQ57" i="10" s="1"/>
  <c r="BO57" i="10" s="1"/>
  <c r="BK57" i="10"/>
  <c r="BI57" i="10" s="1"/>
  <c r="BG57" i="10" s="1"/>
  <c r="BE57" i="10" s="1"/>
  <c r="CE58" i="10"/>
  <c r="CC58" i="10" s="1"/>
  <c r="CA58" i="10" s="1"/>
  <c r="BY58" i="10" s="1"/>
  <c r="BU58" i="10"/>
  <c r="BS58" i="10" s="1"/>
  <c r="BQ58" i="10" s="1"/>
  <c r="BO58" i="10" s="1"/>
  <c r="BK58" i="10"/>
  <c r="BI58" i="10"/>
  <c r="BG58" i="10" s="1"/>
  <c r="BE58" i="10" s="1"/>
  <c r="CE59" i="10"/>
  <c r="CC59" i="10" s="1"/>
  <c r="CA59" i="10" s="1"/>
  <c r="BY59" i="10" s="1"/>
  <c r="BU59" i="10"/>
  <c r="BS59" i="10" s="1"/>
  <c r="BQ59" i="10" s="1"/>
  <c r="BO59" i="10" s="1"/>
  <c r="BK59" i="10"/>
  <c r="BI59" i="10" s="1"/>
  <c r="BG59" i="10" s="1"/>
  <c r="BE59" i="10" s="1"/>
  <c r="CE60" i="10"/>
  <c r="CC60" i="10" s="1"/>
  <c r="CA60" i="10" s="1"/>
  <c r="BY60" i="10" s="1"/>
  <c r="BU60" i="10"/>
  <c r="BS60" i="10" s="1"/>
  <c r="BQ60" i="10" s="1"/>
  <c r="BO60" i="10" s="1"/>
  <c r="BK60" i="10"/>
  <c r="BI60" i="10" s="1"/>
  <c r="BG60" i="10" s="1"/>
  <c r="BE60" i="10" s="1"/>
  <c r="CE61" i="10"/>
  <c r="CC61" i="10" s="1"/>
  <c r="CA61" i="10" s="1"/>
  <c r="BY61" i="10" s="1"/>
  <c r="BU61" i="10"/>
  <c r="BS61" i="10" s="1"/>
  <c r="BQ61" i="10" s="1"/>
  <c r="BO61" i="10" s="1"/>
  <c r="BK61" i="10"/>
  <c r="BI61" i="10" s="1"/>
  <c r="BG61" i="10" s="1"/>
  <c r="BE61" i="10" s="1"/>
  <c r="CE62" i="10"/>
  <c r="CC62" i="10"/>
  <c r="CA62" i="10" s="1"/>
  <c r="BY62" i="10" s="1"/>
  <c r="BU62" i="10"/>
  <c r="BS62" i="10" s="1"/>
  <c r="BQ62" i="10" s="1"/>
  <c r="BO62" i="10" s="1"/>
  <c r="BK62" i="10"/>
  <c r="BI62" i="10" s="1"/>
  <c r="BE62" i="10"/>
  <c r="CE63" i="10"/>
  <c r="CC63" i="10" s="1"/>
  <c r="CA63" i="10" s="1"/>
  <c r="BY63" i="10" s="1"/>
  <c r="BU63" i="10"/>
  <c r="BS63" i="10" s="1"/>
  <c r="BQ63" i="10" s="1"/>
  <c r="BO63" i="10" s="1"/>
  <c r="BK63" i="10"/>
  <c r="BI63" i="10" s="1"/>
  <c r="BG63" i="10" s="1"/>
  <c r="CE64" i="10"/>
  <c r="CC64" i="10" s="1"/>
  <c r="CA64" i="10" s="1"/>
  <c r="BY64" i="10" s="1"/>
  <c r="BU64" i="10"/>
  <c r="BS64" i="10" s="1"/>
  <c r="BQ64" i="10" s="1"/>
  <c r="BO64" i="10" s="1"/>
  <c r="BK64" i="10"/>
  <c r="BI64" i="10" s="1"/>
  <c r="CE65" i="10"/>
  <c r="CC65" i="10"/>
  <c r="CA65" i="10" s="1"/>
  <c r="BY65" i="10" s="1"/>
  <c r="BU65" i="10"/>
  <c r="BS65" i="10" s="1"/>
  <c r="BQ65" i="10" s="1"/>
  <c r="BO65" i="10" s="1"/>
  <c r="BK65" i="10"/>
  <c r="CE66" i="10"/>
  <c r="CC66" i="10" s="1"/>
  <c r="CA66" i="10" s="1"/>
  <c r="BY66" i="10" s="1"/>
  <c r="BU66" i="10"/>
  <c r="BS66" i="10" s="1"/>
  <c r="BQ66" i="10" s="1"/>
  <c r="BO66" i="10" s="1"/>
  <c r="BK66" i="10"/>
  <c r="BI66" i="10" s="1"/>
  <c r="E38" i="1"/>
  <c r="AK58" i="9"/>
  <c r="AJ58" i="9" s="1"/>
  <c r="AI58" i="9" s="1"/>
  <c r="AH58" i="9" s="1"/>
  <c r="AJ93" i="9"/>
  <c r="AI93" i="9"/>
  <c r="AH93" i="9" s="1"/>
  <c r="AJ94" i="9"/>
  <c r="AI94" i="9" s="1"/>
  <c r="AH94" i="9" s="1"/>
  <c r="AJ95" i="9"/>
  <c r="AI95" i="9" s="1"/>
  <c r="AH95" i="9" s="1"/>
  <c r="AJ96" i="9"/>
  <c r="AI96" i="9" s="1"/>
  <c r="AH96" i="9" s="1"/>
  <c r="AJ97" i="9"/>
  <c r="AI97" i="9" s="1"/>
  <c r="AH97" i="9" s="1"/>
  <c r="AJ98" i="9"/>
  <c r="AI98" i="9" s="1"/>
  <c r="AH98" i="9" s="1"/>
  <c r="AJ99" i="9"/>
  <c r="AI99" i="9" s="1"/>
  <c r="AH99" i="9" s="1"/>
  <c r="AJ100" i="9"/>
  <c r="AI100" i="9" s="1"/>
  <c r="AH100" i="9" s="1"/>
  <c r="AJ101" i="9"/>
  <c r="AI101" i="9" s="1"/>
  <c r="AH101" i="9" s="1"/>
  <c r="AJ102" i="9"/>
  <c r="AI102" i="9" s="1"/>
  <c r="AH102" i="9" s="1"/>
  <c r="AJ103" i="9"/>
  <c r="AI103" i="9" s="1"/>
  <c r="AH103" i="9" s="1"/>
  <c r="AJ104" i="9"/>
  <c r="AI104" i="9" s="1"/>
  <c r="AH104" i="9" s="1"/>
  <c r="AP46" i="9"/>
  <c r="AO46" i="9" s="1"/>
  <c r="AN46" i="9" s="1"/>
  <c r="AM46" i="9" s="1"/>
  <c r="AP47" i="9"/>
  <c r="AO47" i="9" s="1"/>
  <c r="AN47" i="9" s="1"/>
  <c r="AM47" i="9" s="1"/>
  <c r="AP48" i="9"/>
  <c r="AO48" i="9" s="1"/>
  <c r="AN48" i="9" s="1"/>
  <c r="AM48" i="9" s="1"/>
  <c r="AP49" i="9"/>
  <c r="AO49" i="9" s="1"/>
  <c r="AN49" i="9" s="1"/>
  <c r="AM49" i="9" s="1"/>
  <c r="AP50" i="9"/>
  <c r="AO50" i="9" s="1"/>
  <c r="AN50" i="9" s="1"/>
  <c r="AM50" i="9" s="1"/>
  <c r="AP51" i="9"/>
  <c r="AO51" i="9" s="1"/>
  <c r="AN51" i="9" s="1"/>
  <c r="AM51" i="9" s="1"/>
  <c r="AP52" i="9"/>
  <c r="AO52" i="9" s="1"/>
  <c r="AN52" i="9" s="1"/>
  <c r="AM52" i="9" s="1"/>
  <c r="AP53" i="9"/>
  <c r="AO53" i="9" s="1"/>
  <c r="AN53" i="9" s="1"/>
  <c r="AM53" i="9" s="1"/>
  <c r="AP54" i="9"/>
  <c r="AO54" i="9"/>
  <c r="AN54" i="9" s="1"/>
  <c r="AM54" i="9" s="1"/>
  <c r="AP55" i="9"/>
  <c r="AO55" i="9" s="1"/>
  <c r="AN55" i="9" s="1"/>
  <c r="AM55" i="9" s="1"/>
  <c r="AP56" i="9"/>
  <c r="AO56" i="9"/>
  <c r="AN56" i="9" s="1"/>
  <c r="AM56" i="9" s="1"/>
  <c r="AP57" i="9"/>
  <c r="AO57" i="9" s="1"/>
  <c r="AN57" i="9" s="1"/>
  <c r="AM57" i="9" s="1"/>
  <c r="AP58" i="9"/>
  <c r="AO58" i="9" s="1"/>
  <c r="AN58" i="9" s="1"/>
  <c r="AM58" i="9" s="1"/>
  <c r="AP59" i="9"/>
  <c r="AO59" i="9"/>
  <c r="AN59" i="9" s="1"/>
  <c r="AM59" i="9" s="1"/>
  <c r="AP60" i="9"/>
  <c r="AO60" i="9" s="1"/>
  <c r="AN60" i="9" s="1"/>
  <c r="AM60" i="9" s="1"/>
  <c r="AP61" i="9"/>
  <c r="AO61" i="9"/>
  <c r="AN61" i="9" s="1"/>
  <c r="AM61" i="9" s="1"/>
  <c r="AP62" i="9"/>
  <c r="AO62" i="9" s="1"/>
  <c r="AN62" i="9" s="1"/>
  <c r="AM62" i="9" s="1"/>
  <c r="AP63" i="9"/>
  <c r="AO63" i="9" s="1"/>
  <c r="AN63" i="9" s="1"/>
  <c r="AM63" i="9" s="1"/>
  <c r="AP64" i="9"/>
  <c r="AO64" i="9" s="1"/>
  <c r="AN64" i="9" s="1"/>
  <c r="AM64" i="9" s="1"/>
  <c r="AP69" i="9"/>
  <c r="AO69" i="9"/>
  <c r="AN69" i="9" s="1"/>
  <c r="AM69" i="9" s="1"/>
  <c r="AP70" i="9"/>
  <c r="AO70" i="9" s="1"/>
  <c r="AN70" i="9" s="1"/>
  <c r="AM70" i="9" s="1"/>
  <c r="AP71" i="9"/>
  <c r="AO71" i="9" s="1"/>
  <c r="AN71" i="9" s="1"/>
  <c r="AM71" i="9" s="1"/>
  <c r="AP72" i="9"/>
  <c r="AO72" i="9" s="1"/>
  <c r="AN72" i="9" s="1"/>
  <c r="AM72" i="9" s="1"/>
  <c r="AP73" i="9"/>
  <c r="AO73" i="9" s="1"/>
  <c r="AN73" i="9" s="1"/>
  <c r="AM73" i="9" s="1"/>
  <c r="AP74" i="9"/>
  <c r="AO74" i="9" s="1"/>
  <c r="AN74" i="9" s="1"/>
  <c r="AM74" i="9" s="1"/>
  <c r="AP75" i="9"/>
  <c r="AO75" i="9" s="1"/>
  <c r="AN75" i="9" s="1"/>
  <c r="AM75" i="9" s="1"/>
  <c r="AP76" i="9"/>
  <c r="AO76" i="9" s="1"/>
  <c r="AN76" i="9" s="1"/>
  <c r="AM76" i="9" s="1"/>
  <c r="AP77" i="9"/>
  <c r="AO77" i="9" s="1"/>
  <c r="AN77" i="9" s="1"/>
  <c r="AM77" i="9" s="1"/>
  <c r="AP78" i="9"/>
  <c r="AO78" i="9" s="1"/>
  <c r="AN78" i="9" s="1"/>
  <c r="AM78" i="9" s="1"/>
  <c r="AP79" i="9"/>
  <c r="AO79" i="9" s="1"/>
  <c r="AN79" i="9" s="1"/>
  <c r="AM79" i="9" s="1"/>
  <c r="AP80" i="9"/>
  <c r="AO80" i="9" s="1"/>
  <c r="AN80" i="9" s="1"/>
  <c r="AM80" i="9" s="1"/>
  <c r="AP81" i="9"/>
  <c r="AO81" i="9" s="1"/>
  <c r="AN81" i="9" s="1"/>
  <c r="AM81" i="9" s="1"/>
  <c r="AP82" i="9"/>
  <c r="AO82" i="9" s="1"/>
  <c r="AN82" i="9" s="1"/>
  <c r="AM82" i="9" s="1"/>
  <c r="AP83" i="9"/>
  <c r="AO83" i="9" s="1"/>
  <c r="AN83" i="9" s="1"/>
  <c r="AM83" i="9" s="1"/>
  <c r="AP84" i="9"/>
  <c r="AO84" i="9" s="1"/>
  <c r="AN84" i="9" s="1"/>
  <c r="AM84" i="9" s="1"/>
  <c r="AP85" i="9"/>
  <c r="AO85" i="9" s="1"/>
  <c r="AN85" i="9" s="1"/>
  <c r="AM85" i="9" s="1"/>
  <c r="AP86" i="9"/>
  <c r="AO86" i="9" s="1"/>
  <c r="AN86" i="9" s="1"/>
  <c r="AM86" i="9" s="1"/>
  <c r="AP87" i="9"/>
  <c r="AO87" i="9" s="1"/>
  <c r="AN87" i="9" s="1"/>
  <c r="AM87" i="9" s="1"/>
  <c r="AP88" i="9"/>
  <c r="AO88" i="9" s="1"/>
  <c r="AN88" i="9" s="1"/>
  <c r="AM88" i="9" s="1"/>
  <c r="AP89" i="9"/>
  <c r="AO89" i="9" s="1"/>
  <c r="AN89" i="9" s="1"/>
  <c r="AM89" i="9" s="1"/>
  <c r="AP90" i="9"/>
  <c r="AO90" i="9" s="1"/>
  <c r="AN90" i="9" s="1"/>
  <c r="AM90" i="9" s="1"/>
  <c r="AP91" i="9"/>
  <c r="AO91" i="9" s="1"/>
  <c r="AN91" i="9" s="1"/>
  <c r="AM91" i="9" s="1"/>
  <c r="AP92" i="9"/>
  <c r="AO92" i="9" s="1"/>
  <c r="AN92" i="9" s="1"/>
  <c r="AM92" i="9" s="1"/>
  <c r="AP93" i="9"/>
  <c r="AO93" i="9" s="1"/>
  <c r="AN93" i="9" s="1"/>
  <c r="AM93" i="9" s="1"/>
  <c r="AP94" i="9"/>
  <c r="AO94" i="9" s="1"/>
  <c r="AN94" i="9" s="1"/>
  <c r="AM94" i="9" s="1"/>
  <c r="AP95" i="9"/>
  <c r="AO95" i="9" s="1"/>
  <c r="AN95" i="9" s="1"/>
  <c r="AM95" i="9" s="1"/>
  <c r="AP96" i="9"/>
  <c r="AO96" i="9" s="1"/>
  <c r="AN96" i="9" s="1"/>
  <c r="AM96" i="9" s="1"/>
  <c r="AP97" i="9"/>
  <c r="AO97" i="9" s="1"/>
  <c r="AN97" i="9" s="1"/>
  <c r="AM97" i="9" s="1"/>
  <c r="AP98" i="9"/>
  <c r="AO98" i="9" s="1"/>
  <c r="AN98" i="9" s="1"/>
  <c r="AM98" i="9" s="1"/>
  <c r="AP99" i="9"/>
  <c r="AO99" i="9" s="1"/>
  <c r="AN99" i="9" s="1"/>
  <c r="AM99" i="9" s="1"/>
  <c r="AP100" i="9"/>
  <c r="AO100" i="9" s="1"/>
  <c r="AN100" i="9" s="1"/>
  <c r="AM100" i="9" s="1"/>
  <c r="AP101" i="9"/>
  <c r="AO101" i="9" s="1"/>
  <c r="AN101" i="9" s="1"/>
  <c r="AM101" i="9" s="1"/>
  <c r="AP102" i="9"/>
  <c r="AO102" i="9" s="1"/>
  <c r="AN102" i="9" s="1"/>
  <c r="AM102" i="9" s="1"/>
  <c r="AP103" i="9"/>
  <c r="AO103" i="9" s="1"/>
  <c r="AN103" i="9" s="1"/>
  <c r="AM103" i="9" s="1"/>
  <c r="AP104" i="9"/>
  <c r="AO104" i="9" s="1"/>
  <c r="AN104" i="9" s="1"/>
  <c r="AM104" i="9" s="1"/>
  <c r="AP105" i="9"/>
  <c r="AO105" i="9" s="1"/>
  <c r="AN105" i="9" s="1"/>
  <c r="AM105" i="9" s="1"/>
  <c r="AK46" i="9"/>
  <c r="AJ46" i="9" s="1"/>
  <c r="AI46" i="9" s="1"/>
  <c r="AH46" i="9" s="1"/>
  <c r="AK47" i="9"/>
  <c r="AJ47" i="9" s="1"/>
  <c r="AI47" i="9" s="1"/>
  <c r="AH47" i="9" s="1"/>
  <c r="AK48" i="9"/>
  <c r="AJ48" i="9" s="1"/>
  <c r="AI48" i="9" s="1"/>
  <c r="AH48" i="9" s="1"/>
  <c r="AK49" i="9"/>
  <c r="AJ49" i="9" s="1"/>
  <c r="AI49" i="9" s="1"/>
  <c r="AH49" i="9" s="1"/>
  <c r="AK50" i="9"/>
  <c r="AJ50" i="9" s="1"/>
  <c r="AI50" i="9" s="1"/>
  <c r="AH50" i="9" s="1"/>
  <c r="AK51" i="9"/>
  <c r="AJ51" i="9" s="1"/>
  <c r="AI51" i="9" s="1"/>
  <c r="AH51" i="9" s="1"/>
  <c r="AK52" i="9"/>
  <c r="AJ52" i="9" s="1"/>
  <c r="AI52" i="9" s="1"/>
  <c r="AH52" i="9" s="1"/>
  <c r="AK53" i="9"/>
  <c r="AJ53" i="9" s="1"/>
  <c r="AI53" i="9" s="1"/>
  <c r="AH53" i="9" s="1"/>
  <c r="AK54" i="9"/>
  <c r="AJ54" i="9" s="1"/>
  <c r="AI54" i="9" s="1"/>
  <c r="AH54" i="9" s="1"/>
  <c r="AK55" i="9"/>
  <c r="AJ55" i="9" s="1"/>
  <c r="AI55" i="9" s="1"/>
  <c r="AH55" i="9" s="1"/>
  <c r="AK56" i="9"/>
  <c r="AJ56" i="9" s="1"/>
  <c r="AI56" i="9" s="1"/>
  <c r="AH56" i="9" s="1"/>
  <c r="AK57" i="9"/>
  <c r="AJ57" i="9" s="1"/>
  <c r="AI57" i="9" s="1"/>
  <c r="AH57" i="9" s="1"/>
  <c r="AK59" i="9"/>
  <c r="AJ59" i="9" s="1"/>
  <c r="AI59" i="9" s="1"/>
  <c r="AH59" i="9" s="1"/>
  <c r="AK60" i="9"/>
  <c r="AJ60" i="9" s="1"/>
  <c r="AI60" i="9" s="1"/>
  <c r="AH60" i="9" s="1"/>
  <c r="AK61" i="9"/>
  <c r="AJ61" i="9" s="1"/>
  <c r="AI61" i="9" s="1"/>
  <c r="AH61" i="9" s="1"/>
  <c r="AK62" i="9"/>
  <c r="AJ62" i="9" s="1"/>
  <c r="AI62" i="9" s="1"/>
  <c r="AH62" i="9" s="1"/>
  <c r="AK63" i="9"/>
  <c r="AJ63" i="9" s="1"/>
  <c r="AI63" i="9" s="1"/>
  <c r="AH63" i="9" s="1"/>
  <c r="AK64" i="9"/>
  <c r="AJ64" i="9" s="1"/>
  <c r="AI64" i="9" s="1"/>
  <c r="AH64" i="9" s="1"/>
  <c r="AJ69" i="9"/>
  <c r="AI69" i="9" s="1"/>
  <c r="AH69" i="9" s="1"/>
  <c r="AJ70" i="9"/>
  <c r="AI70" i="9" s="1"/>
  <c r="AH70" i="9" s="1"/>
  <c r="AJ71" i="9"/>
  <c r="AI71" i="9" s="1"/>
  <c r="AH71" i="9" s="1"/>
  <c r="AJ72" i="9"/>
  <c r="AI72" i="9" s="1"/>
  <c r="AH72" i="9" s="1"/>
  <c r="AJ73" i="9"/>
  <c r="AI73" i="9" s="1"/>
  <c r="AH73" i="9" s="1"/>
  <c r="AJ74" i="9"/>
  <c r="AI74" i="9" s="1"/>
  <c r="AH74" i="9" s="1"/>
  <c r="AJ75" i="9"/>
  <c r="AI75" i="9" s="1"/>
  <c r="AH75" i="9" s="1"/>
  <c r="AJ76" i="9"/>
  <c r="AI76" i="9" s="1"/>
  <c r="AH76" i="9" s="1"/>
  <c r="AJ77" i="9"/>
  <c r="AI77" i="9" s="1"/>
  <c r="AH77" i="9" s="1"/>
  <c r="AJ78" i="9"/>
  <c r="AI78" i="9" s="1"/>
  <c r="AH78" i="9" s="1"/>
  <c r="AJ79" i="9"/>
  <c r="AI79" i="9" s="1"/>
  <c r="AH79" i="9" s="1"/>
  <c r="AJ80" i="9"/>
  <c r="AI80" i="9" s="1"/>
  <c r="AH80" i="9" s="1"/>
  <c r="AJ81" i="9"/>
  <c r="AI81" i="9" s="1"/>
  <c r="AH81" i="9" s="1"/>
  <c r="AJ82" i="9"/>
  <c r="AI82" i="9" s="1"/>
  <c r="AH82" i="9" s="1"/>
  <c r="AJ83" i="9"/>
  <c r="AI83" i="9" s="1"/>
  <c r="AH83" i="9" s="1"/>
  <c r="AJ84" i="9"/>
  <c r="AI84" i="9" s="1"/>
  <c r="AH84" i="9" s="1"/>
  <c r="AJ85" i="9"/>
  <c r="AI85" i="9" s="1"/>
  <c r="AH85" i="9" s="1"/>
  <c r="AJ86" i="9"/>
  <c r="AI86" i="9" s="1"/>
  <c r="AH86" i="9" s="1"/>
  <c r="AJ87" i="9"/>
  <c r="AI87" i="9" s="1"/>
  <c r="AH87" i="9" s="1"/>
  <c r="AJ88" i="9"/>
  <c r="AI88" i="9" s="1"/>
  <c r="AH88" i="9" s="1"/>
  <c r="AJ89" i="9"/>
  <c r="AI89" i="9" s="1"/>
  <c r="AH89" i="9" s="1"/>
  <c r="AJ90" i="9"/>
  <c r="AI90" i="9" s="1"/>
  <c r="AH90" i="9" s="1"/>
  <c r="AJ91" i="9"/>
  <c r="AI91" i="9" s="1"/>
  <c r="AH91" i="9" s="1"/>
  <c r="AJ92" i="9"/>
  <c r="AI92" i="9"/>
  <c r="AH92" i="9" s="1"/>
  <c r="AF51" i="9"/>
  <c r="AE51" i="9" s="1"/>
  <c r="AD51" i="9" s="1"/>
  <c r="AC51" i="9" s="1"/>
  <c r="AC50" i="9"/>
  <c r="AF52" i="9"/>
  <c r="AE52" i="9" s="1"/>
  <c r="AD52" i="9" s="1"/>
  <c r="AC52" i="9" s="1"/>
  <c r="AF53" i="9"/>
  <c r="AE53" i="9" s="1"/>
  <c r="AD53" i="9" s="1"/>
  <c r="AC53" i="9" s="1"/>
  <c r="AF54" i="9"/>
  <c r="AE54" i="9" s="1"/>
  <c r="AD54" i="9" s="1"/>
  <c r="AC54" i="9" s="1"/>
  <c r="AF55" i="9"/>
  <c r="AE55" i="9" s="1"/>
  <c r="AD55" i="9" s="1"/>
  <c r="AC55" i="9" s="1"/>
  <c r="AF56" i="9"/>
  <c r="AE56" i="9" s="1"/>
  <c r="AD56" i="9" s="1"/>
  <c r="AC56" i="9" s="1"/>
  <c r="AF57" i="9"/>
  <c r="AE57" i="9" s="1"/>
  <c r="AD57" i="9" s="1"/>
  <c r="AC57" i="9" s="1"/>
  <c r="AF58" i="9"/>
  <c r="AE58" i="9"/>
  <c r="AD58" i="9" s="1"/>
  <c r="AC58" i="9" s="1"/>
  <c r="AF59" i="9"/>
  <c r="AE59" i="9" s="1"/>
  <c r="AD59" i="9" s="1"/>
  <c r="AC59" i="9" s="1"/>
  <c r="AF60" i="9"/>
  <c r="AE60" i="9" s="1"/>
  <c r="AD60" i="9" s="1"/>
  <c r="AC60" i="9" s="1"/>
  <c r="AF61" i="9"/>
  <c r="AE61" i="9" s="1"/>
  <c r="AD61" i="9" s="1"/>
  <c r="AC61" i="9" s="1"/>
  <c r="AF62" i="9"/>
  <c r="AE62" i="9" s="1"/>
  <c r="AD62" i="9" s="1"/>
  <c r="AC62" i="9" s="1"/>
  <c r="AF63" i="9"/>
  <c r="AE63" i="9" s="1"/>
  <c r="AD63" i="9" s="1"/>
  <c r="AC63" i="9" s="1"/>
  <c r="AF64" i="9"/>
  <c r="AE64" i="9" s="1"/>
  <c r="AD64" i="9" s="1"/>
  <c r="AC64" i="9" s="1"/>
  <c r="AF49" i="9"/>
  <c r="AE49" i="9" s="1"/>
  <c r="AD49" i="9" s="1"/>
  <c r="AF46" i="9"/>
  <c r="AE46" i="9" s="1"/>
  <c r="AF48" i="9"/>
  <c r="AE48" i="9" s="1"/>
  <c r="AF50" i="9"/>
  <c r="AE50" i="9" s="1"/>
  <c r="AF47" i="9"/>
  <c r="C29" i="1"/>
  <c r="T45" i="1"/>
  <c r="T47" i="1"/>
  <c r="T48" i="1"/>
  <c r="T49" i="1"/>
  <c r="T50" i="1"/>
  <c r="T51" i="1"/>
  <c r="T52" i="1"/>
  <c r="T53" i="1"/>
  <c r="T54" i="1"/>
  <c r="T55" i="1"/>
  <c r="T62" i="1"/>
  <c r="E10" i="1"/>
  <c r="H55" i="12" l="1"/>
  <c r="H52" i="12"/>
  <c r="H56" i="12" s="1"/>
  <c r="B45" i="1"/>
  <c r="D45" i="1"/>
  <c r="D10" i="1"/>
  <c r="AJ11" i="1"/>
  <c r="D49" i="1"/>
  <c r="F49" i="1" s="1"/>
  <c r="F57" i="1" s="1"/>
  <c r="G10" i="1"/>
  <c r="E1" i="9" s="1"/>
  <c r="F4" i="12"/>
  <c r="G4" i="12" s="1"/>
  <c r="I4" i="12" s="1"/>
  <c r="J4" i="12" s="1"/>
  <c r="P6" i="1" s="1"/>
  <c r="T6" i="1" s="1"/>
  <c r="E5" i="12"/>
  <c r="F3" i="11"/>
  <c r="G3" i="11" s="1"/>
  <c r="I3" i="11" s="1"/>
  <c r="J3" i="11" s="1"/>
  <c r="O5" i="1" s="1"/>
  <c r="S5" i="1" s="1"/>
  <c r="E4" i="11"/>
  <c r="F3" i="12"/>
  <c r="G3" i="12" s="1"/>
  <c r="I3" i="12" s="1"/>
  <c r="J3" i="12" s="1"/>
  <c r="P5" i="1" s="1"/>
  <c r="T5" i="1" s="1"/>
  <c r="G7" i="1"/>
  <c r="C16" i="1" s="1"/>
  <c r="C15" i="1"/>
  <c r="F15" i="1" s="1"/>
  <c r="G8" i="1"/>
  <c r="G9" i="1"/>
  <c r="C17" i="1" s="1"/>
  <c r="D57" i="1" l="1"/>
  <c r="D59" i="1" s="1"/>
  <c r="F78" i="1" s="1"/>
  <c r="H49" i="1"/>
  <c r="Q1" i="10"/>
  <c r="I1" i="9"/>
  <c r="F46" i="1"/>
  <c r="F31" i="1"/>
  <c r="F4" i="11"/>
  <c r="G4" i="11" s="1"/>
  <c r="I4" i="11" s="1"/>
  <c r="J4" i="11" s="1"/>
  <c r="O6" i="1" s="1"/>
  <c r="S6" i="1" s="1"/>
  <c r="E5" i="11"/>
  <c r="E6" i="12"/>
  <c r="F5" i="12"/>
  <c r="G5" i="12" s="1"/>
  <c r="I5" i="12" s="1"/>
  <c r="J5" i="12" s="1"/>
  <c r="P7" i="1" s="1"/>
  <c r="T7" i="1" s="1"/>
  <c r="C31" i="1"/>
  <c r="E16" i="1"/>
  <c r="F16" i="1" s="1"/>
  <c r="E17" i="1" s="1"/>
  <c r="F17" i="1" s="1"/>
  <c r="C1" i="9"/>
  <c r="AL4" i="9" s="1"/>
  <c r="Q4" i="9"/>
  <c r="C4" i="9"/>
  <c r="J4" i="9"/>
  <c r="H57" i="1" l="1"/>
  <c r="G57" i="1" s="1"/>
  <c r="C63" i="1" s="1"/>
  <c r="X4" i="9"/>
  <c r="D34" i="1"/>
  <c r="E57" i="1"/>
  <c r="B63" i="1" s="1"/>
  <c r="D78" i="1"/>
  <c r="AV71" i="1"/>
  <c r="AU71" i="1" s="1"/>
  <c r="AE4" i="9"/>
  <c r="F59" i="1"/>
  <c r="E59" i="1" s="1"/>
  <c r="E63" i="1" s="1"/>
  <c r="E7" i="12"/>
  <c r="F6" i="12"/>
  <c r="G6" i="12" s="1"/>
  <c r="I6" i="12" s="1"/>
  <c r="J6" i="12" s="1"/>
  <c r="P8" i="1" s="1"/>
  <c r="T8" i="1" s="1"/>
  <c r="E6" i="11"/>
  <c r="F5" i="11"/>
  <c r="G5" i="11" s="1"/>
  <c r="I5" i="11" s="1"/>
  <c r="J5" i="11" s="1"/>
  <c r="O7" i="1" s="1"/>
  <c r="S7" i="1" s="1"/>
  <c r="H59" i="1" l="1"/>
  <c r="G59" i="1" s="1"/>
  <c r="F63" i="1" s="1"/>
  <c r="C3" i="9"/>
  <c r="D28" i="1" s="1"/>
  <c r="D29" i="1" s="1"/>
  <c r="B78" i="1"/>
  <c r="E78" i="1"/>
  <c r="F7" i="12"/>
  <c r="G7" i="12" s="1"/>
  <c r="I7" i="12" s="1"/>
  <c r="J7" i="12" s="1"/>
  <c r="P9" i="1" s="1"/>
  <c r="T9" i="1" s="1"/>
  <c r="E8" i="12"/>
  <c r="E7" i="11"/>
  <c r="F6" i="11"/>
  <c r="G6" i="11" s="1"/>
  <c r="I6" i="11" s="1"/>
  <c r="J6" i="11" s="1"/>
  <c r="O8" i="1" s="1"/>
  <c r="G31" i="1" l="1"/>
  <c r="S8" i="1"/>
  <c r="AP11" i="1"/>
  <c r="G34" i="1"/>
  <c r="F34" i="1"/>
  <c r="E34" i="1"/>
  <c r="H34" i="1"/>
  <c r="AP10" i="1"/>
  <c r="E35" i="1"/>
  <c r="G35" i="1"/>
  <c r="F35" i="1"/>
  <c r="H35" i="1"/>
  <c r="E8" i="11"/>
  <c r="F7" i="11"/>
  <c r="G7" i="11" s="1"/>
  <c r="I7" i="11" s="1"/>
  <c r="J7" i="11" s="1"/>
  <c r="O9" i="1" s="1"/>
  <c r="S9" i="1" s="1"/>
  <c r="F8" i="12"/>
  <c r="G8" i="12" s="1"/>
  <c r="I8" i="12" s="1"/>
  <c r="J8" i="12" s="1"/>
  <c r="P10" i="1" s="1"/>
  <c r="T10" i="1" s="1"/>
  <c r="E9" i="12"/>
  <c r="E12" i="12" l="1"/>
  <c r="F9" i="12"/>
  <c r="G9" i="12" s="1"/>
  <c r="I9" i="12" s="1"/>
  <c r="J9" i="12" s="1"/>
  <c r="P11" i="1" s="1"/>
  <c r="E9" i="11"/>
  <c r="F8" i="11"/>
  <c r="G8" i="11" s="1"/>
  <c r="I8" i="11" s="1"/>
  <c r="J8" i="11" s="1"/>
  <c r="O10" i="1" s="1"/>
  <c r="S10" i="1" s="1"/>
  <c r="T11" i="1" l="1"/>
  <c r="F9" i="11"/>
  <c r="G9" i="11" s="1"/>
  <c r="I9" i="11" s="1"/>
  <c r="J9" i="11" s="1"/>
  <c r="O11" i="1" s="1"/>
  <c r="S11" i="1" s="1"/>
  <c r="E12" i="11"/>
  <c r="F12" i="12"/>
  <c r="G12" i="12" s="1"/>
  <c r="I12" i="12" s="1"/>
  <c r="J12" i="12" s="1"/>
  <c r="P14" i="1" s="1"/>
  <c r="T14" i="1" s="1"/>
  <c r="E13" i="12"/>
  <c r="E14" i="12" l="1"/>
  <c r="F13" i="12"/>
  <c r="G13" i="12" s="1"/>
  <c r="I13" i="12" s="1"/>
  <c r="J13" i="12" s="1"/>
  <c r="P15" i="1" s="1"/>
  <c r="T15" i="1" s="1"/>
  <c r="E13" i="11"/>
  <c r="F12" i="11"/>
  <c r="G12" i="11" s="1"/>
  <c r="I12" i="11" s="1"/>
  <c r="J12" i="11" s="1"/>
  <c r="O14" i="1" s="1"/>
  <c r="S14" i="1" s="1"/>
  <c r="E15" i="12" l="1"/>
  <c r="F14" i="12"/>
  <c r="G14" i="12" s="1"/>
  <c r="I14" i="12" s="1"/>
  <c r="J14" i="12" s="1"/>
  <c r="P16" i="1" s="1"/>
  <c r="T16" i="1" s="1"/>
  <c r="E14" i="11"/>
  <c r="F13" i="11"/>
  <c r="G13" i="11" s="1"/>
  <c r="I13" i="11" s="1"/>
  <c r="J13" i="11" s="1"/>
  <c r="O15" i="1" s="1"/>
  <c r="S15" i="1" s="1"/>
  <c r="F15" i="12" l="1"/>
  <c r="G15" i="12" s="1"/>
  <c r="I15" i="12" s="1"/>
  <c r="J15" i="12" s="1"/>
  <c r="P17" i="1" s="1"/>
  <c r="T17" i="1" s="1"/>
  <c r="E16" i="12"/>
  <c r="E15" i="11"/>
  <c r="F14" i="11"/>
  <c r="G14" i="11" s="1"/>
  <c r="I14" i="11" s="1"/>
  <c r="J14" i="11" s="1"/>
  <c r="O16" i="1" s="1"/>
  <c r="S16" i="1" s="1"/>
  <c r="E16" i="11" l="1"/>
  <c r="F15" i="11"/>
  <c r="G15" i="11" s="1"/>
  <c r="I15" i="11" s="1"/>
  <c r="J15" i="11" s="1"/>
  <c r="O17" i="1" s="1"/>
  <c r="S17" i="1" s="1"/>
  <c r="E17" i="12"/>
  <c r="F16" i="12"/>
  <c r="G16" i="12" s="1"/>
  <c r="I16" i="12" s="1"/>
  <c r="J16" i="12" s="1"/>
  <c r="P18" i="1" s="1"/>
  <c r="T18" i="1" s="1"/>
  <c r="E20" i="12" l="1"/>
  <c r="F17" i="12"/>
  <c r="G17" i="12" s="1"/>
  <c r="I17" i="12" s="1"/>
  <c r="J17" i="12" s="1"/>
  <c r="P19" i="1" s="1"/>
  <c r="T19" i="1" s="1"/>
  <c r="E17" i="11"/>
  <c r="F16" i="11"/>
  <c r="G16" i="11" s="1"/>
  <c r="I16" i="11" s="1"/>
  <c r="J16" i="11" s="1"/>
  <c r="O18" i="1" s="1"/>
  <c r="S18" i="1" s="1"/>
  <c r="F17" i="11" l="1"/>
  <c r="G17" i="11" s="1"/>
  <c r="I17" i="11" s="1"/>
  <c r="J17" i="11" s="1"/>
  <c r="O19" i="1" s="1"/>
  <c r="E20" i="11"/>
  <c r="F20" i="12"/>
  <c r="G20" i="12" s="1"/>
  <c r="I20" i="12" s="1"/>
  <c r="J20" i="12" s="1"/>
  <c r="P25" i="1" s="1"/>
  <c r="T25" i="1" s="1"/>
  <c r="E21" i="12"/>
  <c r="S19" i="1" l="1"/>
  <c r="F21" i="12"/>
  <c r="G21" i="12" s="1"/>
  <c r="I21" i="12" s="1"/>
  <c r="J21" i="12" s="1"/>
  <c r="P27" i="1" s="1"/>
  <c r="T27" i="1" s="1"/>
  <c r="E22" i="12"/>
  <c r="F20" i="11"/>
  <c r="G20" i="11" s="1"/>
  <c r="I20" i="11" s="1"/>
  <c r="J20" i="11" s="1"/>
  <c r="O25" i="1" s="1"/>
  <c r="S25" i="1" s="1"/>
  <c r="E21" i="11"/>
  <c r="F22" i="12" l="1"/>
  <c r="G22" i="12" s="1"/>
  <c r="I22" i="12" s="1"/>
  <c r="J22" i="12" s="1"/>
  <c r="P28" i="1" s="1"/>
  <c r="T28" i="1" s="1"/>
  <c r="E23" i="12"/>
  <c r="F21" i="11"/>
  <c r="G21" i="11" s="1"/>
  <c r="I21" i="11" s="1"/>
  <c r="J21" i="11" s="1"/>
  <c r="O27" i="1" s="1"/>
  <c r="S27" i="1" s="1"/>
  <c r="E22" i="11"/>
  <c r="F22" i="11" l="1"/>
  <c r="G22" i="11" s="1"/>
  <c r="I22" i="11" s="1"/>
  <c r="J22" i="11" s="1"/>
  <c r="O28" i="1" s="1"/>
  <c r="S28" i="1" s="1"/>
  <c r="E23" i="11"/>
  <c r="E24" i="12"/>
  <c r="F23" i="12"/>
  <c r="G23" i="12" s="1"/>
  <c r="I23" i="12" s="1"/>
  <c r="J23" i="12" s="1"/>
  <c r="P29" i="1" s="1"/>
  <c r="T29" i="1" s="1"/>
  <c r="E25" i="12" l="1"/>
  <c r="F24" i="12"/>
  <c r="G24" i="12" s="1"/>
  <c r="I24" i="12" s="1"/>
  <c r="J24" i="12" s="1"/>
  <c r="P30" i="1" s="1"/>
  <c r="T30" i="1" s="1"/>
  <c r="F23" i="11"/>
  <c r="G23" i="11" s="1"/>
  <c r="I23" i="11" s="1"/>
  <c r="J23" i="11" s="1"/>
  <c r="O29" i="1" s="1"/>
  <c r="S29" i="1" s="1"/>
  <c r="E24" i="11"/>
  <c r="F24" i="11" l="1"/>
  <c r="G24" i="11" s="1"/>
  <c r="I24" i="11" s="1"/>
  <c r="J24" i="11" s="1"/>
  <c r="O30" i="1" s="1"/>
  <c r="S30" i="1" s="1"/>
  <c r="E25" i="11"/>
  <c r="E28" i="12"/>
  <c r="F25" i="12"/>
  <c r="G25" i="12" s="1"/>
  <c r="I25" i="12" s="1"/>
  <c r="J25" i="12" s="1"/>
  <c r="P31" i="1" s="1"/>
  <c r="T31" i="1" s="1"/>
  <c r="F28" i="12" l="1"/>
  <c r="G28" i="12" s="1"/>
  <c r="I28" i="12" s="1"/>
  <c r="J28" i="12" s="1"/>
  <c r="P34" i="1" s="1"/>
  <c r="T34" i="1" s="1"/>
  <c r="E29" i="12"/>
  <c r="F25" i="11"/>
  <c r="G25" i="11" s="1"/>
  <c r="I25" i="11" s="1"/>
  <c r="J25" i="11" s="1"/>
  <c r="O31" i="1" s="1"/>
  <c r="E28" i="11"/>
  <c r="S31" i="1" l="1"/>
  <c r="E29" i="11"/>
  <c r="F28" i="11"/>
  <c r="G28" i="11" s="1"/>
  <c r="I28" i="11" s="1"/>
  <c r="J28" i="11" s="1"/>
  <c r="O34" i="1" s="1"/>
  <c r="S34" i="1" s="1"/>
  <c r="F29" i="12"/>
  <c r="G29" i="12" s="1"/>
  <c r="I29" i="12" s="1"/>
  <c r="J29" i="12" s="1"/>
  <c r="P35" i="1" s="1"/>
  <c r="T35" i="1" s="1"/>
  <c r="E30" i="12"/>
  <c r="E30" i="11" l="1"/>
  <c r="F29" i="11"/>
  <c r="G29" i="11" s="1"/>
  <c r="I29" i="11" s="1"/>
  <c r="J29" i="11" s="1"/>
  <c r="O35" i="1" s="1"/>
  <c r="S35" i="1" s="1"/>
  <c r="E31" i="12"/>
  <c r="F30" i="12"/>
  <c r="G30" i="12" s="1"/>
  <c r="I30" i="12" s="1"/>
  <c r="J30" i="12" s="1"/>
  <c r="P36" i="1" s="1"/>
  <c r="T36" i="1" s="1"/>
  <c r="E31" i="11" l="1"/>
  <c r="F30" i="11"/>
  <c r="G30" i="11" s="1"/>
  <c r="I30" i="11" s="1"/>
  <c r="J30" i="11" s="1"/>
  <c r="O36" i="1" s="1"/>
  <c r="S36" i="1" s="1"/>
  <c r="F31" i="12"/>
  <c r="G31" i="12" s="1"/>
  <c r="I31" i="12" s="1"/>
  <c r="J31" i="12" s="1"/>
  <c r="P37" i="1" s="1"/>
  <c r="T37" i="1" s="1"/>
  <c r="E32" i="12"/>
  <c r="E32" i="11" l="1"/>
  <c r="F31" i="11"/>
  <c r="G31" i="11" s="1"/>
  <c r="I31" i="11" s="1"/>
  <c r="J31" i="11" s="1"/>
  <c r="O37" i="1" s="1"/>
  <c r="S37" i="1" s="1"/>
  <c r="F32" i="12"/>
  <c r="G32" i="12" s="1"/>
  <c r="I32" i="12" s="1"/>
  <c r="J32" i="12" s="1"/>
  <c r="P38" i="1" s="1"/>
  <c r="T38" i="1" s="1"/>
  <c r="E33" i="12"/>
  <c r="E34" i="12" l="1"/>
  <c r="F33" i="12"/>
  <c r="G33" i="12" s="1"/>
  <c r="I33" i="12" s="1"/>
  <c r="J33" i="12" s="1"/>
  <c r="P39" i="1" s="1"/>
  <c r="T39" i="1" s="1"/>
  <c r="E33" i="11"/>
  <c r="F32" i="11"/>
  <c r="G32" i="11" s="1"/>
  <c r="I32" i="11" s="1"/>
  <c r="J32" i="11" s="1"/>
  <c r="O38" i="1" s="1"/>
  <c r="S38" i="1" s="1"/>
  <c r="E34" i="11" l="1"/>
  <c r="F33" i="11"/>
  <c r="G33" i="11" s="1"/>
  <c r="I33" i="11" s="1"/>
  <c r="J33" i="11" s="1"/>
  <c r="O39" i="1" s="1"/>
  <c r="S39" i="1" s="1"/>
  <c r="E38" i="12"/>
  <c r="F34" i="12"/>
  <c r="G34" i="12" s="1"/>
  <c r="I34" i="12" s="1"/>
  <c r="J34" i="12" s="1"/>
  <c r="P40" i="1" s="1"/>
  <c r="T40" i="1" s="1"/>
  <c r="E39" i="12" l="1"/>
  <c r="F38" i="12"/>
  <c r="G38" i="12" s="1"/>
  <c r="I38" i="12" s="1"/>
  <c r="J38" i="12" s="1"/>
  <c r="F34" i="11"/>
  <c r="G34" i="11" s="1"/>
  <c r="I34" i="11" s="1"/>
  <c r="J34" i="11" s="1"/>
  <c r="O40" i="1" s="1"/>
  <c r="S40" i="1" s="1"/>
  <c r="E38" i="11"/>
  <c r="F39" i="12" l="1"/>
  <c r="G39" i="12" s="1"/>
  <c r="I39" i="12" s="1"/>
  <c r="J39" i="12" s="1"/>
  <c r="E40" i="12"/>
  <c r="E39" i="11"/>
  <c r="F38" i="11"/>
  <c r="G38" i="11" s="1"/>
  <c r="I38" i="11" s="1"/>
  <c r="J38" i="11" s="1"/>
  <c r="O45" i="1" s="1"/>
  <c r="S45" i="1" s="1"/>
  <c r="E40" i="11" l="1"/>
  <c r="F39" i="11"/>
  <c r="G39" i="11" s="1"/>
  <c r="I39" i="11" s="1"/>
  <c r="J39" i="11" s="1"/>
  <c r="O47" i="1" s="1"/>
  <c r="S47" i="1" s="1"/>
  <c r="E41" i="12"/>
  <c r="F40" i="12"/>
  <c r="G40" i="12" s="1"/>
  <c r="I40" i="12" s="1"/>
  <c r="J40" i="12" s="1"/>
  <c r="E41" i="11" l="1"/>
  <c r="F40" i="11"/>
  <c r="G40" i="11" s="1"/>
  <c r="I40" i="11" s="1"/>
  <c r="J40" i="11" s="1"/>
  <c r="O48" i="1" s="1"/>
  <c r="E42" i="12"/>
  <c r="F41" i="12"/>
  <c r="G41" i="12" s="1"/>
  <c r="I41" i="12" s="1"/>
  <c r="J41" i="12" s="1"/>
  <c r="S48" i="1" l="1"/>
  <c r="E43" i="12"/>
  <c r="F42" i="12"/>
  <c r="G42" i="12" s="1"/>
  <c r="I42" i="12" s="1"/>
  <c r="J42" i="12" s="1"/>
  <c r="E42" i="11"/>
  <c r="F41" i="11"/>
  <c r="G41" i="11" s="1"/>
  <c r="I41" i="11" s="1"/>
  <c r="J41" i="11" s="1"/>
  <c r="O49" i="1" s="1"/>
  <c r="S49" i="1" s="1"/>
  <c r="F43" i="12" l="1"/>
  <c r="G43" i="12" s="1"/>
  <c r="I43" i="12" s="1"/>
  <c r="J43" i="12" s="1"/>
  <c r="E44" i="12"/>
  <c r="E43" i="11"/>
  <c r="F42" i="11"/>
  <c r="G42" i="11" s="1"/>
  <c r="I42" i="11" s="1"/>
  <c r="J42" i="11" s="1"/>
  <c r="O50" i="1" s="1"/>
  <c r="S50" i="1" l="1"/>
  <c r="E45" i="12"/>
  <c r="F44" i="12"/>
  <c r="G44" i="12" s="1"/>
  <c r="I44" i="12" s="1"/>
  <c r="J44" i="12" s="1"/>
  <c r="E44" i="11"/>
  <c r="F43" i="11"/>
  <c r="G43" i="11" s="1"/>
  <c r="I43" i="11" s="1"/>
  <c r="J43" i="11" s="1"/>
  <c r="O51" i="1" s="1"/>
  <c r="S51" i="1" s="1"/>
  <c r="E45" i="11" l="1"/>
  <c r="F44" i="11"/>
  <c r="G44" i="11" s="1"/>
  <c r="I44" i="11" s="1"/>
  <c r="J44" i="11" s="1"/>
  <c r="O52" i="1" s="1"/>
  <c r="S52" i="1" s="1"/>
  <c r="E46" i="12"/>
  <c r="F45" i="12"/>
  <c r="G45" i="12" s="1"/>
  <c r="I45" i="12" s="1"/>
  <c r="J45" i="12" s="1"/>
  <c r="E47" i="12" l="1"/>
  <c r="F46" i="12"/>
  <c r="G46" i="12" s="1"/>
  <c r="I46" i="12" s="1"/>
  <c r="J46" i="12" s="1"/>
  <c r="E46" i="11"/>
  <c r="F45" i="11"/>
  <c r="G45" i="11" s="1"/>
  <c r="I45" i="11" s="1"/>
  <c r="J45" i="11" s="1"/>
  <c r="O53" i="1" s="1"/>
  <c r="S53" i="1" s="1"/>
  <c r="E47" i="11" l="1"/>
  <c r="F46" i="11"/>
  <c r="G46" i="11" s="1"/>
  <c r="I46" i="11" s="1"/>
  <c r="J46" i="11" s="1"/>
  <c r="O54" i="1" s="1"/>
  <c r="S54" i="1" s="1"/>
  <c r="F47" i="12"/>
  <c r="G47" i="12" s="1"/>
  <c r="I47" i="12" s="1"/>
  <c r="J47" i="12" s="1"/>
  <c r="E48" i="12"/>
  <c r="F48" i="12" l="1"/>
  <c r="G48" i="12" s="1"/>
  <c r="I48" i="12" s="1"/>
  <c r="J48" i="12" s="1"/>
  <c r="P57" i="1" s="1"/>
  <c r="T57" i="1" s="1"/>
  <c r="E49" i="12"/>
  <c r="E48" i="11"/>
  <c r="F47" i="11"/>
  <c r="G47" i="11" s="1"/>
  <c r="I47" i="11" s="1"/>
  <c r="J47" i="11" s="1"/>
  <c r="O55" i="1" s="1"/>
  <c r="S55" i="1" s="1"/>
  <c r="E49" i="11" l="1"/>
  <c r="F48" i="11"/>
  <c r="G48" i="11" s="1"/>
  <c r="I48" i="11" s="1"/>
  <c r="J48" i="11" s="1"/>
  <c r="O57" i="1" s="1"/>
  <c r="S57" i="1" s="1"/>
  <c r="F49" i="12"/>
  <c r="G49" i="12" s="1"/>
  <c r="I49" i="12" s="1"/>
  <c r="J49" i="12" s="1"/>
  <c r="P58" i="1" s="1"/>
  <c r="T58" i="1" s="1"/>
  <c r="E50" i="12"/>
  <c r="E51" i="12" l="1"/>
  <c r="E52" i="12" s="1"/>
  <c r="F50" i="12"/>
  <c r="G50" i="12" s="1"/>
  <c r="I50" i="12" s="1"/>
  <c r="J50" i="12" s="1"/>
  <c r="P59" i="1" s="1"/>
  <c r="T59" i="1" s="1"/>
  <c r="E50" i="11"/>
  <c r="F49" i="11"/>
  <c r="G49" i="11" s="1"/>
  <c r="I49" i="11" s="1"/>
  <c r="J49" i="11" s="1"/>
  <c r="O58" i="1" s="1"/>
  <c r="S58" i="1" s="1"/>
  <c r="E55" i="12" l="1"/>
  <c r="F55" i="12" s="1"/>
  <c r="G55" i="12" s="1"/>
  <c r="I55" i="12" s="1"/>
  <c r="J55" i="12" s="1"/>
  <c r="P65" i="1" s="1"/>
  <c r="T65" i="1" s="1"/>
  <c r="E56" i="12"/>
  <c r="F56" i="12" s="1"/>
  <c r="G56" i="12" s="1"/>
  <c r="I56" i="12" s="1"/>
  <c r="J56" i="12" s="1"/>
  <c r="E51" i="11"/>
  <c r="F50" i="11"/>
  <c r="G50" i="11" s="1"/>
  <c r="I50" i="11" s="1"/>
  <c r="J50" i="11" s="1"/>
  <c r="O59" i="1" s="1"/>
  <c r="S59" i="1" s="1"/>
  <c r="F51" i="12"/>
  <c r="G51" i="12" s="1"/>
  <c r="I51" i="12" s="1"/>
  <c r="J51" i="12" s="1"/>
  <c r="P60" i="1" s="1"/>
  <c r="P67" i="1" l="1"/>
  <c r="T67" i="1" s="1"/>
  <c r="E52" i="11"/>
  <c r="E56" i="11" s="1"/>
  <c r="F56" i="11" s="1"/>
  <c r="G56" i="11" s="1"/>
  <c r="I56" i="11" s="1"/>
  <c r="J56" i="11" s="1"/>
  <c r="O67" i="1" s="1"/>
  <c r="S67" i="1" s="1"/>
  <c r="F51" i="11"/>
  <c r="G51" i="11" s="1"/>
  <c r="I51" i="11" s="1"/>
  <c r="J51" i="11" s="1"/>
  <c r="O61" i="1" s="1"/>
  <c r="S61" i="1" s="1"/>
  <c r="D47" i="1"/>
  <c r="I1" i="10"/>
  <c r="BQ3" i="10" l="1"/>
  <c r="B38" i="10" s="1"/>
  <c r="BM3" i="10"/>
  <c r="B36" i="10" s="1"/>
  <c r="CE3" i="10"/>
  <c r="B45" i="10" s="1"/>
  <c r="BG3" i="10"/>
  <c r="B33" i="10" s="1"/>
  <c r="AE3" i="10"/>
  <c r="B19" i="10" s="1"/>
  <c r="AG3" i="10"/>
  <c r="B20" i="10" s="1"/>
  <c r="BI3" i="10"/>
  <c r="B34" i="10" s="1"/>
  <c r="F52" i="11"/>
  <c r="G52" i="11" s="1"/>
  <c r="I52" i="11" s="1"/>
  <c r="J52" i="11" s="1"/>
  <c r="O62" i="1" s="1"/>
  <c r="S62" i="1" s="1"/>
  <c r="E55" i="11"/>
  <c r="F55" i="11" s="1"/>
  <c r="G55" i="11" s="1"/>
  <c r="I55" i="11" s="1"/>
  <c r="J55" i="11" s="1"/>
  <c r="BU3" i="10"/>
  <c r="B40" i="10" s="1"/>
  <c r="S3" i="10"/>
  <c r="B13" i="10" s="1"/>
  <c r="I3" i="10"/>
  <c r="B8" i="10" s="1"/>
  <c r="Y3" i="10"/>
  <c r="B16" i="10" s="1"/>
  <c r="BW3" i="10"/>
  <c r="B41" i="10" s="1"/>
  <c r="BK3" i="10"/>
  <c r="B35" i="10" s="1"/>
  <c r="AO3" i="10"/>
  <c r="B24" i="10" s="1"/>
  <c r="BS3" i="10"/>
  <c r="B39" i="10" s="1"/>
  <c r="G3" i="10"/>
  <c r="B7" i="10" s="1"/>
  <c r="BC3" i="10"/>
  <c r="B31" i="10" s="1"/>
  <c r="Q3" i="10"/>
  <c r="B12" i="10" s="1"/>
  <c r="AU3" i="10"/>
  <c r="B27" i="10" s="1"/>
  <c r="U3" i="10"/>
  <c r="B14" i="10" s="1"/>
  <c r="BY3" i="10"/>
  <c r="B42" i="10" s="1"/>
  <c r="AK3" i="10"/>
  <c r="B22" i="10" s="1"/>
  <c r="AM3" i="10"/>
  <c r="B23" i="10" s="1"/>
  <c r="CC3" i="10"/>
  <c r="B44" i="10" s="1"/>
  <c r="M3" i="10"/>
  <c r="B10" i="10" s="1"/>
  <c r="BA3" i="10"/>
  <c r="B30" i="10" s="1"/>
  <c r="AC3" i="10"/>
  <c r="B18" i="10" s="1"/>
  <c r="AQ3" i="10"/>
  <c r="B25" i="10" s="1"/>
  <c r="AA3" i="10"/>
  <c r="B17" i="10" s="1"/>
  <c r="W3" i="10"/>
  <c r="B15" i="10" s="1"/>
  <c r="AI3" i="10"/>
  <c r="B21" i="10" s="1"/>
  <c r="O3" i="10"/>
  <c r="B11" i="10" s="1"/>
  <c r="BE3" i="10"/>
  <c r="B32" i="10" s="1"/>
  <c r="CA3" i="10"/>
  <c r="B43" i="10" s="1"/>
  <c r="BO3" i="10"/>
  <c r="B37" i="10" s="1"/>
  <c r="AY3" i="10"/>
  <c r="B29" i="10" s="1"/>
  <c r="AW3" i="10"/>
  <c r="B28" i="10" s="1"/>
  <c r="E3" i="10"/>
  <c r="B6" i="10" s="1"/>
  <c r="CG3" i="10"/>
  <c r="B46" i="10" s="1"/>
  <c r="B47" i="10" s="1"/>
  <c r="B48" i="10" s="1"/>
  <c r="B49" i="10" s="1"/>
  <c r="B50" i="10" s="1"/>
  <c r="B51" i="10" s="1"/>
  <c r="B52" i="10" s="1"/>
  <c r="AS3" i="10"/>
  <c r="B26" i="10" s="1"/>
  <c r="K3" i="10"/>
  <c r="B9" i="10" s="1"/>
  <c r="D46" i="1"/>
  <c r="O65" i="1" l="1"/>
  <c r="B2" i="10"/>
  <c r="F47" i="1" s="1"/>
  <c r="AP12" i="1" s="1"/>
  <c r="AU72" i="1" s="1"/>
  <c r="F52" i="12"/>
  <c r="G52" i="12" s="1"/>
  <c r="I52" i="12" s="1"/>
  <c r="J52" i="12" s="1"/>
  <c r="P61" i="1" s="1"/>
  <c r="T61" i="1" s="1"/>
  <c r="S65" i="1" l="1"/>
  <c r="H39" i="1" s="1"/>
  <c r="H41" i="1" s="1"/>
  <c r="B39" i="1"/>
  <c r="AT27" i="1" s="1"/>
  <c r="B41" i="1" l="1"/>
  <c r="AU69" i="1" s="1"/>
  <c r="AT31" i="1"/>
  <c r="G20" i="1"/>
  <c r="AT33" i="1" s="1"/>
  <c r="G24" i="1" l="1"/>
  <c r="AT60" i="1" s="1"/>
  <c r="B111" i="1"/>
  <c r="E42" i="1" s="1"/>
  <c r="AU75" i="1" s="1"/>
  <c r="B108" i="1"/>
  <c r="C108" i="1" s="1"/>
  <c r="D41" i="1"/>
  <c r="J29" i="1" s="1"/>
  <c r="C44" i="1" l="1"/>
  <c r="AT74" i="1" s="1"/>
  <c r="C42" i="1"/>
  <c r="AU74" i="1" s="1"/>
  <c r="C111" i="1"/>
  <c r="E44" i="1" s="1"/>
  <c r="AT75" i="1" s="1"/>
  <c r="G28" i="1"/>
  <c r="E41" i="1" l="1"/>
  <c r="AU68" i="1" s="1"/>
  <c r="AT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Gfeller</author>
  </authors>
  <commentList>
    <comment ref="D93" authorId="0" shapeId="0" xr:uid="{F45E78B3-FF1A-4EBE-9842-32A0E6E69475}">
      <text>
        <r>
          <rPr>
            <b/>
            <sz val="9"/>
            <color indexed="81"/>
            <rFont val="Segoe UI"/>
            <family val="2"/>
          </rPr>
          <t>Simon Gfeller:</t>
        </r>
        <r>
          <rPr>
            <sz val="9"/>
            <color indexed="81"/>
            <rFont val="Segoe UI"/>
            <family val="2"/>
          </rPr>
          <t xml:space="preserve">
4 Zellen über Button gesteuert</t>
        </r>
      </text>
    </comment>
    <comment ref="H93" authorId="0" shapeId="0" xr:uid="{DF0CE97B-4135-401D-A07F-97982389A8B6}">
      <text>
        <r>
          <rPr>
            <b/>
            <sz val="9"/>
            <color indexed="81"/>
            <rFont val="Segoe UI"/>
            <family val="2"/>
          </rPr>
          <t>Simon Gfeller:</t>
        </r>
        <r>
          <rPr>
            <sz val="9"/>
            <color indexed="81"/>
            <rFont val="Segoe UI"/>
            <family val="2"/>
          </rPr>
          <t xml:space="preserve">
6 Zellen Button gesteuert</t>
        </r>
      </text>
    </comment>
    <comment ref="B113" authorId="0" shapeId="0" xr:uid="{373E40E3-78C2-4CFF-B738-1EEB8726E0EF}">
      <text>
        <r>
          <rPr>
            <b/>
            <sz val="9"/>
            <color indexed="81"/>
            <rFont val="Segoe UI"/>
            <family val="2"/>
          </rPr>
          <t>Simon Gfeller:</t>
        </r>
        <r>
          <rPr>
            <sz val="9"/>
            <color indexed="81"/>
            <rFont val="Segoe UI"/>
            <family val="2"/>
          </rPr>
          <t xml:space="preserve">
3 Zellen für Zuweisung der Plätze</t>
        </r>
      </text>
    </comment>
    <comment ref="F113" authorId="0" shapeId="0" xr:uid="{855C0325-156D-4400-8C2E-42B534E87FBF}">
      <text>
        <r>
          <rPr>
            <b/>
            <sz val="9"/>
            <color indexed="81"/>
            <rFont val="Segoe UI"/>
            <family val="2"/>
          </rPr>
          <t>Simon Gfeller:</t>
        </r>
        <r>
          <rPr>
            <sz val="9"/>
            <color indexed="81"/>
            <rFont val="Segoe UI"/>
            <family val="2"/>
          </rPr>
          <t xml:space="preserve">
2 Zellen für die Zeitbutton</t>
        </r>
      </text>
    </comment>
    <comment ref="B117" authorId="0" shapeId="0" xr:uid="{467B6C82-7501-4327-8363-E8A6F3E43E5B}">
      <text>
        <r>
          <rPr>
            <b/>
            <sz val="9"/>
            <color indexed="81"/>
            <rFont val="Segoe UI"/>
            <family val="2"/>
          </rPr>
          <t>Simon Gfeller:</t>
        </r>
        <r>
          <rPr>
            <sz val="9"/>
            <color indexed="81"/>
            <rFont val="Segoe UI"/>
            <family val="2"/>
          </rPr>
          <t xml:space="preserve">
5 Zellen für Drehfelderklärung</t>
        </r>
      </text>
    </comment>
  </commentList>
</comments>
</file>

<file path=xl/sharedStrings.xml><?xml version="1.0" encoding="utf-8"?>
<sst xmlns="http://schemas.openxmlformats.org/spreadsheetml/2006/main" count="898" uniqueCount="492">
  <si>
    <t>QNH</t>
  </si>
  <si>
    <t>hPa</t>
  </si>
  <si>
    <t>ft</t>
  </si>
  <si>
    <t>Pa</t>
  </si>
  <si>
    <t>Tc</t>
  </si>
  <si>
    <t>Pilot</t>
  </si>
  <si>
    <t>ISA</t>
  </si>
  <si>
    <t>ISA + 10</t>
  </si>
  <si>
    <t>ISA + 20</t>
  </si>
  <si>
    <t>ISA + 5</t>
  </si>
  <si>
    <t>ISA + 15</t>
  </si>
  <si>
    <t>15'</t>
  </si>
  <si>
    <t>30'</t>
  </si>
  <si>
    <t>45'</t>
  </si>
  <si>
    <t>kg</t>
  </si>
  <si>
    <t>MET</t>
  </si>
  <si>
    <t>PA</t>
  </si>
  <si>
    <t>Temp. ISA</t>
  </si>
  <si>
    <t>Temp. eff.</t>
  </si>
  <si>
    <t>Δ Temp. ISA</t>
  </si>
  <si>
    <t>°C</t>
  </si>
  <si>
    <t xml:space="preserve"> Δ  P</t>
  </si>
  <si>
    <t xml:space="preserve"> Δ h</t>
  </si>
  <si>
    <t>Δ  Pa</t>
  </si>
  <si>
    <t>Pa = calc. Pressure Altitude / Tc = calc. Temperature</t>
  </si>
  <si>
    <t>HOGE</t>
  </si>
  <si>
    <t>Helicopter (empty weight)</t>
  </si>
  <si>
    <t>Baggage</t>
  </si>
  <si>
    <t>Mass zero Fuel</t>
  </si>
  <si>
    <t>Mass HOGE</t>
  </si>
  <si>
    <t>Fuel (max.)</t>
  </si>
  <si>
    <t>Flight Time</t>
  </si>
  <si>
    <t>60'</t>
  </si>
  <si>
    <t>Helicopter Mass according to Fuel burning rate</t>
  </si>
  <si>
    <t>Departure</t>
  </si>
  <si>
    <t>Mass (kg)</t>
  </si>
  <si>
    <t>Fuel (kg)</t>
  </si>
  <si>
    <t>(1013 = ISA)</t>
  </si>
  <si>
    <t xml:space="preserve"> Δ  P    </t>
  </si>
  <si>
    <t>Input  Data arrays</t>
  </si>
  <si>
    <t>PERFORMANCE CALCULATION FOR MOUNTAIN PLACES</t>
  </si>
  <si>
    <t xml:space="preserve"> FUEL Calculation</t>
  </si>
  <si>
    <t xml:space="preserve"> Fuel/h</t>
  </si>
  <si>
    <t xml:space="preserve"> Flight Time</t>
  </si>
  <si>
    <t xml:space="preserve"> Fuel burn.</t>
  </si>
  <si>
    <t xml:space="preserve"> Reserve </t>
  </si>
  <si>
    <t xml:space="preserve"> Fuel rem.</t>
  </si>
  <si>
    <t xml:space="preserve"> Fuel min.</t>
  </si>
  <si>
    <t xml:space="preserve"> FOB</t>
  </si>
  <si>
    <t>Bec de Nendaz</t>
  </si>
  <si>
    <t xml:space="preserve">Summary </t>
  </si>
  <si>
    <t>Temperature</t>
  </si>
  <si>
    <t xml:space="preserve">     Pressure Altitude</t>
  </si>
  <si>
    <t>ISA - 5</t>
  </si>
  <si>
    <t>ISA - 10</t>
  </si>
  <si>
    <t>ISA - 15</t>
  </si>
  <si>
    <t>ISA - 20</t>
  </si>
  <si>
    <t>ISA (+/-)</t>
  </si>
  <si>
    <t>Gebirgsplätze</t>
  </si>
  <si>
    <t>Gstellihorn</t>
  </si>
  <si>
    <t>Gumm</t>
  </si>
  <si>
    <t>Steingletscher</t>
  </si>
  <si>
    <t>Kanderfirn</t>
  </si>
  <si>
    <t>Petersgrat</t>
  </si>
  <si>
    <t>Rosenegg</t>
  </si>
  <si>
    <t>Staldenhorn</t>
  </si>
  <si>
    <t>Sustenlimmi</t>
  </si>
  <si>
    <t>Wallegg</t>
  </si>
  <si>
    <t>Glärnisch</t>
  </si>
  <si>
    <t>Limmerenfirn</t>
  </si>
  <si>
    <t>Vorab Gletscher</t>
  </si>
  <si>
    <t>Clariden Hüfifirn</t>
  </si>
  <si>
    <t>Alpe Foppa</t>
  </si>
  <si>
    <t>Alphubel</t>
  </si>
  <si>
    <t>Arolla</t>
  </si>
  <si>
    <t>Croix de Coeur</t>
  </si>
  <si>
    <t>Ebnefluh</t>
  </si>
  <si>
    <t>Glacier du Brenay</t>
  </si>
  <si>
    <t>Glacier du Trient</t>
  </si>
  <si>
    <t>Glacier du Tsanfleuron</t>
  </si>
  <si>
    <t>Grimentz</t>
  </si>
  <si>
    <t>Jungfraujoch</t>
  </si>
  <si>
    <t>Langgletscher</t>
  </si>
  <si>
    <t>Monte Rosa</t>
  </si>
  <si>
    <t>Petit Combin</t>
  </si>
  <si>
    <t>Rosa Blanche</t>
  </si>
  <si>
    <t>Theodul-Gletscher</t>
  </si>
  <si>
    <t>Unterrothorn</t>
  </si>
  <si>
    <t>Wildhorn</t>
  </si>
  <si>
    <t>Col des Mosses</t>
  </si>
  <si>
    <t>Alp Trida</t>
  </si>
  <si>
    <t>Crap Sogn Gion</t>
  </si>
  <si>
    <t>Fuorcla Chamuotsch</t>
  </si>
  <si>
    <t>Fuorcla Grischa</t>
  </si>
  <si>
    <t>Madrisahorn</t>
  </si>
  <si>
    <t>Vadret del Corvatsch</t>
  </si>
  <si>
    <t>Blümlisalp</t>
  </si>
  <si>
    <t>Arosa</t>
  </si>
  <si>
    <t>P L A C E</t>
  </si>
  <si>
    <t>Region</t>
  </si>
  <si>
    <t>Nr.</t>
  </si>
  <si>
    <t>ALT</t>
  </si>
  <si>
    <t>GSTAAD</t>
  </si>
  <si>
    <t>JUNGFRAU</t>
  </si>
  <si>
    <t>ZERMATT</t>
  </si>
  <si>
    <t>VERBIER</t>
  </si>
  <si>
    <t>ÜBRIGE</t>
  </si>
  <si>
    <t>Region:</t>
  </si>
  <si>
    <t>Aesch-Rothorngletscher</t>
  </si>
  <si>
    <t>Abflugort</t>
  </si>
  <si>
    <t>Landeort</t>
  </si>
  <si>
    <t>Flugzeit zum / vom Gebirgsplatz in h (0:00)</t>
  </si>
  <si>
    <t>LSYG</t>
  </si>
  <si>
    <t>LSVM</t>
  </si>
  <si>
    <t>LSYH</t>
  </si>
  <si>
    <t>LSYK</t>
  </si>
  <si>
    <t>LSVP</t>
  </si>
  <si>
    <t>LSYO</t>
  </si>
  <si>
    <t>LSVN</t>
  </si>
  <si>
    <t>LSVS</t>
  </si>
  <si>
    <t>LSVW</t>
  </si>
  <si>
    <t>LSVK</t>
  </si>
  <si>
    <t>LSYI</t>
  </si>
  <si>
    <t>LSVV</t>
  </si>
  <si>
    <t>LSVD</t>
  </si>
  <si>
    <t>LSVJ</t>
  </si>
  <si>
    <t>LSVE</t>
  </si>
  <si>
    <t>LSVF</t>
  </si>
  <si>
    <t>LSVI</t>
  </si>
  <si>
    <t>LSYD</t>
  </si>
  <si>
    <t>LSYQ</t>
  </si>
  <si>
    <t>LSYE</t>
  </si>
  <si>
    <t>LSYY</t>
  </si>
  <si>
    <t>LSYX</t>
  </si>
  <si>
    <t>LSYZ</t>
  </si>
  <si>
    <t>LSVG</t>
  </si>
  <si>
    <t>LSYJ</t>
  </si>
  <si>
    <t>LSYN</t>
  </si>
  <si>
    <t>LSVQ</t>
  </si>
  <si>
    <t>LSYP</t>
  </si>
  <si>
    <t>LSYR</t>
  </si>
  <si>
    <t>LSYT</t>
  </si>
  <si>
    <t>LSYU</t>
  </si>
  <si>
    <t>LSYW</t>
  </si>
  <si>
    <t>LSVC</t>
  </si>
  <si>
    <t>LSYA</t>
  </si>
  <si>
    <t>LSYC</t>
  </si>
  <si>
    <t>LSYF</t>
  </si>
  <si>
    <t>LSVH</t>
  </si>
  <si>
    <t>LSVO</t>
  </si>
  <si>
    <t>LSYV</t>
  </si>
  <si>
    <t>LSVA</t>
  </si>
  <si>
    <t>ISA - 19</t>
  </si>
  <si>
    <t>ISA - 18</t>
  </si>
  <si>
    <t>ISA - 17</t>
  </si>
  <si>
    <t>ISA - 16</t>
  </si>
  <si>
    <t>ISA - 14</t>
  </si>
  <si>
    <t>ISA - 13</t>
  </si>
  <si>
    <t>ISA - 12</t>
  </si>
  <si>
    <t>ISA - 11</t>
  </si>
  <si>
    <t>ISA - 9</t>
  </si>
  <si>
    <t>ISA - 8</t>
  </si>
  <si>
    <t>ISA - 7</t>
  </si>
  <si>
    <t>ISA - 6</t>
  </si>
  <si>
    <t>ISA - 4</t>
  </si>
  <si>
    <t>ISA - 3</t>
  </si>
  <si>
    <t>ISA - 2</t>
  </si>
  <si>
    <t>ISA - 1</t>
  </si>
  <si>
    <t>ISA + 4</t>
  </si>
  <si>
    <t>ISA + 1</t>
  </si>
  <si>
    <t>ISA + 2</t>
  </si>
  <si>
    <t>ISA + 3</t>
  </si>
  <si>
    <t>ISA + 6</t>
  </si>
  <si>
    <t>ISA + 7</t>
  </si>
  <si>
    <t>ISA + 8</t>
  </si>
  <si>
    <t>ISA + 9</t>
  </si>
  <si>
    <t>ISA + 11</t>
  </si>
  <si>
    <t>ISA + 12</t>
  </si>
  <si>
    <t>ISA + 13</t>
  </si>
  <si>
    <t>ISA + 14</t>
  </si>
  <si>
    <t>ISA + 16</t>
  </si>
  <si>
    <t>ISA + 17</t>
  </si>
  <si>
    <t>ISA + 18</t>
  </si>
  <si>
    <t>ISA + 19</t>
  </si>
  <si>
    <t>Choice Items</t>
  </si>
  <si>
    <t>Calc. non relevant</t>
  </si>
  <si>
    <t>h</t>
  </si>
  <si>
    <t>Flight Time to/from mountain place</t>
  </si>
  <si>
    <t>Fuel max. to place</t>
  </si>
  <si>
    <t>LSYB</t>
  </si>
  <si>
    <t>Sion</t>
  </si>
  <si>
    <t>Raron Air Zermatt</t>
  </si>
  <si>
    <t>Raron EZ</t>
  </si>
  <si>
    <t>Fuel burn to place (kg)</t>
  </si>
  <si>
    <t>Fuel req. (kg)</t>
  </si>
  <si>
    <t>TOWight</t>
  </si>
  <si>
    <t>über 14000 fuss</t>
  </si>
  <si>
    <t>max 12000 fuss</t>
  </si>
  <si>
    <t>TO</t>
  </si>
  <si>
    <t>T eff</t>
  </si>
  <si>
    <t>to weight</t>
  </si>
  <si>
    <t>LSZB</t>
  </si>
  <si>
    <t xml:space="preserve">HOGE </t>
  </si>
  <si>
    <t>HOGE (Helicopter EC 120 B)</t>
  </si>
  <si>
    <t>HB-ZIE</t>
  </si>
  <si>
    <t>HB-ZDS</t>
  </si>
  <si>
    <t>HB-ZFM</t>
  </si>
  <si>
    <t>HB_ZLR</t>
  </si>
  <si>
    <t>HW</t>
  </si>
  <si>
    <t>km</t>
  </si>
  <si>
    <t>Min</t>
  </si>
  <si>
    <t>Flugzeit Min</t>
  </si>
  <si>
    <t>Meilen</t>
  </si>
  <si>
    <t>kn/h</t>
  </si>
  <si>
    <t>NM7Min</t>
  </si>
  <si>
    <t>HE</t>
  </si>
  <si>
    <t>zu HW/HE</t>
  </si>
  <si>
    <t>Von Belp</t>
  </si>
  <si>
    <t>h:mm</t>
  </si>
  <si>
    <t>LSGT</t>
  </si>
  <si>
    <t>Calc. Results</t>
  </si>
  <si>
    <t>GS (kts)</t>
  </si>
  <si>
    <t>Co-Pilot</t>
  </si>
  <si>
    <t>Pax right aft</t>
  </si>
  <si>
    <t>Pax left aft</t>
  </si>
  <si>
    <t>Pax cent. aft</t>
  </si>
  <si>
    <t>Long Arm</t>
  </si>
  <si>
    <t>Moment</t>
  </si>
  <si>
    <t>Lat. Arm</t>
  </si>
  <si>
    <t>Fuel kg</t>
  </si>
  <si>
    <t>Take-off weight</t>
  </si>
  <si>
    <t>C.G. 1 Long Arm</t>
  </si>
  <si>
    <t>C.G. 2 Long Arm</t>
  </si>
  <si>
    <t>C.G. 1 Lat. Arm</t>
  </si>
  <si>
    <t>C.G. 2 Long. Arm</t>
  </si>
  <si>
    <t>C.G. 2 Lat. Arm</t>
  </si>
  <si>
    <t>Weight (kg)</t>
  </si>
  <si>
    <t>Weight kg</t>
  </si>
  <si>
    <t>Long. Arm</t>
  </si>
  <si>
    <t>EC120 Center of Gravity Calculation</t>
  </si>
  <si>
    <t>kg zu schwer</t>
  </si>
  <si>
    <t>kg Reserve</t>
  </si>
  <si>
    <t>Ca. °C Reserve</t>
  </si>
  <si>
    <t>Ca.°C zu warm</t>
  </si>
  <si>
    <t>Departure TOM</t>
  </si>
  <si>
    <t>Flight Notification</t>
  </si>
  <si>
    <t>Helicopter:</t>
  </si>
  <si>
    <t>Type of flight:</t>
  </si>
  <si>
    <t>Route:</t>
  </si>
  <si>
    <t>Routing:</t>
  </si>
  <si>
    <t>Latest Return:</t>
  </si>
  <si>
    <t>Flight preparation</t>
  </si>
  <si>
    <t>Meteo:</t>
  </si>
  <si>
    <t>Visibility</t>
  </si>
  <si>
    <t>°/</t>
  </si>
  <si>
    <t>kt</t>
  </si>
  <si>
    <t>5000 ft:</t>
  </si>
  <si>
    <t>10000 ft:</t>
  </si>
  <si>
    <t>Δ ISA</t>
  </si>
  <si>
    <t xml:space="preserve">Planning: </t>
  </si>
  <si>
    <t>Fuel</t>
  </si>
  <si>
    <t>TOM</t>
  </si>
  <si>
    <t>max HOGE</t>
  </si>
  <si>
    <t>Confirmation:</t>
  </si>
  <si>
    <t>Valid license, medical and type rating</t>
  </si>
  <si>
    <t>Current on helicopter type ( 8 weeks)</t>
  </si>
  <si>
    <t>NOTAM / DABS</t>
  </si>
  <si>
    <t>ID card required if performing solo flights</t>
  </si>
  <si>
    <t>Passenger list attached</t>
  </si>
  <si>
    <t>Instruction</t>
  </si>
  <si>
    <t>Private</t>
  </si>
  <si>
    <t>Commercial</t>
  </si>
  <si>
    <t>x</t>
  </si>
  <si>
    <t>Date:</t>
  </si>
  <si>
    <t>Crew:</t>
  </si>
  <si>
    <t>Number of Pax</t>
  </si>
  <si>
    <t>Name</t>
  </si>
  <si>
    <t>Adress</t>
  </si>
  <si>
    <t>Zip / City</t>
  </si>
  <si>
    <t>Departure:</t>
  </si>
  <si>
    <t>Destination:</t>
  </si>
  <si>
    <t>PAX LIST</t>
  </si>
  <si>
    <t>Signature:  ………………………………………………………………………………….</t>
  </si>
  <si>
    <t>Interm. ldg:</t>
  </si>
  <si>
    <t>S. Gfeller</t>
  </si>
  <si>
    <t>Gewicht Pax</t>
  </si>
  <si>
    <t>18000 ft:</t>
  </si>
  <si>
    <t>&gt;8</t>
  </si>
  <si>
    <t>A L T    ft</t>
  </si>
  <si>
    <t>ZZZZ</t>
  </si>
  <si>
    <t>Wind</t>
  </si>
  <si>
    <t>Pax left front</t>
  </si>
  <si>
    <r>
      <rPr>
        <sz val="11"/>
        <color theme="1"/>
        <rFont val="Calibri"/>
        <family val="2"/>
        <scheme val="minor"/>
      </rPr>
      <t>Phone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theme="1"/>
        <rFont val="Calibri"/>
        <family val="2"/>
        <scheme val="minor"/>
      </rPr>
      <t>(Emergency Nr.)</t>
    </r>
  </si>
  <si>
    <t>(Trip time)</t>
  </si>
  <si>
    <t>Adjust FOB</t>
  </si>
  <si>
    <t>(für the flight</t>
  </si>
  <si>
    <t>notification)</t>
  </si>
  <si>
    <t>add. flight time to place</t>
  </si>
  <si>
    <t>add. time return flight to airport</t>
  </si>
  <si>
    <t xml:space="preserve">Datum </t>
  </si>
  <si>
    <t>Startort</t>
  </si>
  <si>
    <t>Fluggeschwindikeit in kt</t>
  </si>
  <si>
    <t>Verbrauch / h in kg</t>
  </si>
  <si>
    <t>Trip time to mounten place</t>
  </si>
  <si>
    <t>Trip time from mounten place</t>
  </si>
  <si>
    <t>Gewicht</t>
  </si>
  <si>
    <t xml:space="preserve">Adress </t>
  </si>
  <si>
    <t>Phone</t>
  </si>
  <si>
    <t>Diverses / Gebirgsrucksack</t>
  </si>
  <si>
    <t xml:space="preserve">Meteo </t>
  </si>
  <si>
    <t>Visibility km</t>
  </si>
  <si>
    <t>°</t>
  </si>
  <si>
    <t>Helicopter EC 120 B</t>
  </si>
  <si>
    <t>Mounten place</t>
  </si>
  <si>
    <t>max HOGE ft TO</t>
  </si>
  <si>
    <t>Kursive Zellen sind Dropdown-Zellen</t>
  </si>
  <si>
    <t>Eff. Temeratur am Abflugort</t>
  </si>
  <si>
    <t>Kontrollen / Informationen</t>
  </si>
  <si>
    <t>Fuel max(kg) TO</t>
  </si>
  <si>
    <t>Masse (kg) TO</t>
  </si>
  <si>
    <t>Fuel kg max. am Mounten place</t>
  </si>
  <si>
    <t>326 kg max. Tankfüllung</t>
  </si>
  <si>
    <t>max. kg 1715</t>
  </si>
  <si>
    <t>Gewichtsdifferenz am Mountenplatz</t>
  </si>
  <si>
    <t>Temperaturdifferenz am Mountenplatz</t>
  </si>
  <si>
    <t>Zwischenldg oder kein Mounten Platz</t>
  </si>
  <si>
    <t>Km direkt zum Platz</t>
  </si>
  <si>
    <t>Höhe MüM vom Platz</t>
  </si>
  <si>
    <r>
      <t xml:space="preserve">Munten Places </t>
    </r>
    <r>
      <rPr>
        <sz val="10"/>
        <color theme="1"/>
        <rFont val="Calibri"/>
        <family val="2"/>
        <scheme val="minor"/>
      </rPr>
      <t>(oder eigener Platz)</t>
    </r>
  </si>
  <si>
    <t>Eigener Platz</t>
  </si>
  <si>
    <t>Hauptfenster 1</t>
  </si>
  <si>
    <t>Hauptfenster 2</t>
  </si>
  <si>
    <t>Pax left Front nur wenn kein Co-Pilot</t>
  </si>
  <si>
    <t>Zuweisung der Sitzplätze</t>
  </si>
  <si>
    <t>Flugstrecke</t>
  </si>
  <si>
    <t>Daten werden nur wirksam, wenn der eigene Platz im Haupt-
fenster 1 unter EIGENE und Hauptfenster 2 angewählt wird</t>
  </si>
  <si>
    <t>Windrichtung</t>
  </si>
  <si>
    <t>Windstärke</t>
  </si>
  <si>
    <t>Temperatur</t>
  </si>
  <si>
    <t>Kontrollieren von CG und Gewicht</t>
  </si>
  <si>
    <t>bei nahen Plätzen eher bei 80 bei fernen bis 100 kt</t>
  </si>
  <si>
    <t>80 bis 100 kt</t>
  </si>
  <si>
    <t>90 bis 100 kg/h</t>
  </si>
  <si>
    <t>im Gebirge eher 90 kg/h</t>
  </si>
  <si>
    <t>direkte Strecke</t>
  </si>
  <si>
    <t>Zeit passt sich über gewählte Fluggeschwindigkeit an</t>
  </si>
  <si>
    <t>die zusätzliche Zeit muss abgeschätzt werden</t>
  </si>
  <si>
    <t>mit dieser ist der Verbrauch in h gekoppelt und berechnet Fuel min</t>
  </si>
  <si>
    <r>
      <t xml:space="preserve">Eigabedaten für die Flugvorbereitung </t>
    </r>
    <r>
      <rPr>
        <sz val="12"/>
        <color theme="1"/>
        <rFont val="Calibri"/>
        <family val="2"/>
        <scheme val="minor"/>
      </rPr>
      <t>(alle Felder ohne Rahmen sind Informationen oder werden automatisch ausgefüllt)</t>
    </r>
  </si>
  <si>
    <t>Zellen mit Rahmen und Drehfeldern können sowohl direkt oder über klicken verändert werden</t>
  </si>
  <si>
    <t>muss richtig eingetragen sei, sonst ist die Berechnung HOGE falsch</t>
  </si>
  <si>
    <t>Test</t>
  </si>
  <si>
    <t>Versuch</t>
  </si>
  <si>
    <t>Funktion</t>
  </si>
  <si>
    <t>Zellen ohne Rahmen und Drehfeldern können nur mit klicken veränder werden</t>
  </si>
  <si>
    <t>Die Plätze sind nicht zugewiesen</t>
  </si>
  <si>
    <t>Die Plätze sind fest zugewiesen</t>
  </si>
  <si>
    <t>es kann auch das leere Feld zugewiesen werden</t>
  </si>
  <si>
    <t>Höhe ft</t>
  </si>
  <si>
    <t>Doppelt belegt left front</t>
  </si>
  <si>
    <t>Rundflug</t>
  </si>
  <si>
    <t>RUNDFLUG</t>
  </si>
  <si>
    <t>Flugzeit 10 Min</t>
  </si>
  <si>
    <t>Flugzeit 15 Min</t>
  </si>
  <si>
    <t>Flugzeit 12 Min</t>
  </si>
  <si>
    <t>Flugzeit 6 Min</t>
  </si>
  <si>
    <t>Flugzeit 20 Min</t>
  </si>
  <si>
    <t>Flugzeit 25 Min</t>
  </si>
  <si>
    <t>Flugzeit 30 Min</t>
  </si>
  <si>
    <t>Flugzeit 40 Min</t>
  </si>
  <si>
    <t>Flugzeit 45 Min</t>
  </si>
  <si>
    <t>Flugzeit 50 Min</t>
  </si>
  <si>
    <t>Flugzeit 60 Min</t>
  </si>
  <si>
    <t>Flugzeit 70 Min</t>
  </si>
  <si>
    <t>Flugzeit 80 Min</t>
  </si>
  <si>
    <t>Flugzeit 90 Min</t>
  </si>
  <si>
    <t>Flugzeit 100 Min</t>
  </si>
  <si>
    <t>Flugzeit 110 Min</t>
  </si>
  <si>
    <t>Flugzeit 115 Min</t>
  </si>
  <si>
    <t>Flugzeit 120 Min</t>
  </si>
  <si>
    <t>Flugzeit  Min</t>
  </si>
  <si>
    <t>Flugzeit 105 Min</t>
  </si>
  <si>
    <t>Eigene</t>
  </si>
  <si>
    <t>EIGENEPLAETZE</t>
  </si>
  <si>
    <t>Atis</t>
  </si>
  <si>
    <t>Bern</t>
  </si>
  <si>
    <t>Reichenbach</t>
  </si>
  <si>
    <t>Gruyère</t>
  </si>
  <si>
    <t>Sion (Taxi)</t>
  </si>
  <si>
    <t>Saanen</t>
  </si>
  <si>
    <t>Interlaken</t>
  </si>
  <si>
    <t>Emmen</t>
  </si>
  <si>
    <t>Alpnach</t>
  </si>
  <si>
    <t>Buochs</t>
  </si>
  <si>
    <t>Meiringen</t>
  </si>
  <si>
    <t>Gebirge</t>
  </si>
  <si>
    <t>Code</t>
  </si>
  <si>
    <t>Temp Basis</t>
  </si>
  <si>
    <t>RTT von</t>
  </si>
  <si>
    <t>RTT bis</t>
  </si>
  <si>
    <t>Zähler vor Flug</t>
  </si>
  <si>
    <t>Zähler nach Flug</t>
  </si>
  <si>
    <t>………………….</t>
  </si>
  <si>
    <t>K = MAP / Fl</t>
  </si>
  <si>
    <t>D = Direkt</t>
  </si>
  <si>
    <t>* = Hell - Dunkel</t>
  </si>
  <si>
    <t>Flugzeit</t>
  </si>
  <si>
    <t>……………….</t>
  </si>
  <si>
    <t>………………..</t>
  </si>
  <si>
    <t>Glacier 3000</t>
  </si>
  <si>
    <t>5000 ft</t>
  </si>
  <si>
    <t xml:space="preserve"> 10000 ft</t>
  </si>
  <si>
    <t>Knoten</t>
  </si>
  <si>
    <t xml:space="preserve">Temp </t>
  </si>
  <si>
    <t>Flug 1</t>
  </si>
  <si>
    <t>Flug 2</t>
  </si>
  <si>
    <t>Flug 3</t>
  </si>
  <si>
    <t>Flug 4</t>
  </si>
  <si>
    <r>
      <t xml:space="preserve">RWY </t>
    </r>
    <r>
      <rPr>
        <sz val="11"/>
        <color theme="1"/>
        <rFont val="Calibri"/>
        <family val="2"/>
        <scheme val="minor"/>
      </rPr>
      <t>…………</t>
    </r>
  </si>
  <si>
    <r>
      <t xml:space="preserve">Info </t>
    </r>
    <r>
      <rPr>
        <sz val="11"/>
        <color theme="1"/>
        <rFont val="Calibri"/>
        <family val="2"/>
        <scheme val="minor"/>
      </rPr>
      <t>…………..</t>
    </r>
  </si>
  <si>
    <r>
      <t xml:space="preserve">UTC </t>
    </r>
    <r>
      <rPr>
        <sz val="11"/>
        <color theme="1"/>
        <rFont val="Calibri"/>
        <family val="2"/>
        <scheme val="minor"/>
      </rPr>
      <t>………….</t>
    </r>
  </si>
  <si>
    <r>
      <t xml:space="preserve">Wind </t>
    </r>
    <r>
      <rPr>
        <sz val="11"/>
        <color theme="1"/>
        <rFont val="Calibri"/>
        <family val="2"/>
        <scheme val="minor"/>
      </rPr>
      <t>………..</t>
    </r>
  </si>
  <si>
    <r>
      <t xml:space="preserve">Knoten </t>
    </r>
    <r>
      <rPr>
        <sz val="11"/>
        <color theme="1"/>
        <rFont val="Calibri"/>
        <family val="2"/>
        <scheme val="minor"/>
      </rPr>
      <t>……..</t>
    </r>
  </si>
  <si>
    <r>
      <t xml:space="preserve">Sicht </t>
    </r>
    <r>
      <rPr>
        <sz val="11"/>
        <color theme="1"/>
        <rFont val="Calibri"/>
        <family val="2"/>
        <scheme val="minor"/>
      </rPr>
      <t>…………</t>
    </r>
  </si>
  <si>
    <r>
      <t xml:space="preserve">F </t>
    </r>
    <r>
      <rPr>
        <sz val="11"/>
        <color theme="1"/>
        <rFont val="Calibri"/>
        <family val="2"/>
        <scheme val="minor"/>
      </rPr>
      <t>………………</t>
    </r>
  </si>
  <si>
    <r>
      <t xml:space="preserve">S </t>
    </r>
    <r>
      <rPr>
        <sz val="11"/>
        <color theme="1"/>
        <rFont val="Calibri"/>
        <family val="2"/>
        <scheme val="minor"/>
      </rPr>
      <t>………………</t>
    </r>
  </si>
  <si>
    <r>
      <t>B</t>
    </r>
    <r>
      <rPr>
        <sz val="11"/>
        <color theme="1"/>
        <rFont val="Calibri"/>
        <family val="2"/>
        <scheme val="minor"/>
      </rPr>
      <t xml:space="preserve"> ……………..</t>
    </r>
  </si>
  <si>
    <t>Landeplätze</t>
  </si>
  <si>
    <t>Heidmoos</t>
  </si>
  <si>
    <t>Bühl</t>
  </si>
  <si>
    <t>Gümpel</t>
  </si>
  <si>
    <t>Dietlenberg</t>
  </si>
  <si>
    <t>Emmenknie</t>
  </si>
  <si>
    <t>Rässegg</t>
  </si>
  <si>
    <t>Moosegg Buche</t>
  </si>
  <si>
    <t>Moosegg Schulhaus</t>
  </si>
  <si>
    <t>Ätzlischwand</t>
  </si>
  <si>
    <t>Thalgraben</t>
  </si>
  <si>
    <t>Flühlenstalden</t>
  </si>
  <si>
    <t>Schaufelbühl</t>
  </si>
  <si>
    <t>Träumli</t>
  </si>
  <si>
    <t>Lueg</t>
  </si>
  <si>
    <t>Geilisguet</t>
  </si>
  <si>
    <t>Steinweid</t>
  </si>
  <si>
    <t>Zugut</t>
  </si>
  <si>
    <t>Neuegg</t>
  </si>
  <si>
    <t>Affoltern</t>
  </si>
  <si>
    <t>Wäckerschend</t>
  </si>
  <si>
    <t>Aefligen</t>
  </si>
  <si>
    <t>Mettlenalp</t>
  </si>
  <si>
    <t>Heimenschwand</t>
  </si>
  <si>
    <t>Chemihütte</t>
  </si>
  <si>
    <t>Chessel</t>
  </si>
  <si>
    <t>Leimiswil</t>
  </si>
  <si>
    <t>Hohwacht</t>
  </si>
  <si>
    <t>Koppigen GSO</t>
  </si>
  <si>
    <t xml:space="preserve">Heimisbach </t>
  </si>
  <si>
    <t>Düttisberg</t>
  </si>
  <si>
    <t>Chapf</t>
  </si>
  <si>
    <t>Oulenest</t>
  </si>
  <si>
    <t>Datum</t>
  </si>
  <si>
    <t>RTT</t>
  </si>
  <si>
    <t>Total Personen</t>
  </si>
  <si>
    <t>Telefon an Bord</t>
  </si>
  <si>
    <t>079 461 66 17</t>
  </si>
  <si>
    <t>Terlefon  an Bord</t>
  </si>
  <si>
    <t>Sion Atis</t>
  </si>
  <si>
    <t>Doppelsteuer</t>
  </si>
  <si>
    <t>110</t>
  </si>
  <si>
    <t>5</t>
  </si>
  <si>
    <t>240</t>
  </si>
  <si>
    <t>295</t>
  </si>
  <si>
    <t>10</t>
  </si>
  <si>
    <t>315</t>
  </si>
  <si>
    <t>328</t>
  </si>
  <si>
    <t>HE - Thun -Mönchsjoch - Jungfraujoch- Petersgrat</t>
  </si>
  <si>
    <t>Kanderfirn- HW</t>
  </si>
  <si>
    <t>winds.mobi</t>
  </si>
  <si>
    <t>Flug Nr.</t>
  </si>
  <si>
    <t>NG</t>
  </si>
  <si>
    <t>NF</t>
  </si>
  <si>
    <t>Kerosen</t>
  </si>
  <si>
    <t>Rufnummer</t>
  </si>
  <si>
    <t>Krummholzbad, Heimisbach</t>
  </si>
  <si>
    <t>Vorderarni</t>
  </si>
  <si>
    <t>Rothenbühl</t>
  </si>
  <si>
    <t>Schaufelbühl 3</t>
  </si>
  <si>
    <t>Schaufelbühl 2</t>
  </si>
  <si>
    <t>Schaufelbühl 1</t>
  </si>
  <si>
    <t>Kammern</t>
  </si>
  <si>
    <t>Zweisimmen</t>
  </si>
  <si>
    <t>St.Stephan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</si>
</sst>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[h]:mm"/>
    <numFmt numFmtId="165" formatCode="h:mm"/>
    <numFmt numFmtId="166" formatCode="0.0"/>
    <numFmt numFmtId="167" formatCode="0.0000"/>
    <numFmt numFmtId="168" formatCode="0.000"/>
    <numFmt numFmtId="169" formatCode="#,##0.000_ ;\-#,##0.000\ "/>
    <numFmt numFmtId="170" formatCode="h/mm&quot; Uhr&quot;;@"/>
    <numFmt numFmtId="171" formatCode="dd/mm/yyyy;@"/>
    <numFmt numFmtId="172" formatCode="h:mm&quot; Uhr&quot;;@"/>
  </numFmts>
  <fonts count="3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000000"/>
      <name val="Segoe UI"/>
      <family val="2"/>
    </font>
    <font>
      <b/>
      <sz val="11"/>
      <color theme="2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2" xfId="0" applyBorder="1" applyProtection="1"/>
    <xf numFmtId="0" fontId="0" fillId="0" borderId="8" xfId="0" applyBorder="1" applyProtection="1"/>
    <xf numFmtId="0" fontId="0" fillId="0" borderId="2" xfId="0" applyBorder="1" applyAlignment="1" applyProtection="1">
      <alignment horizontal="right"/>
    </xf>
    <xf numFmtId="0" fontId="0" fillId="0" borderId="0" xfId="0" applyFill="1" applyBorder="1" applyProtection="1"/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2" xfId="0" applyFont="1" applyBorder="1" applyProtection="1"/>
    <xf numFmtId="0" fontId="8" fillId="0" borderId="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8" xfId="0" applyFill="1" applyBorder="1" applyProtection="1"/>
    <xf numFmtId="0" fontId="0" fillId="0" borderId="4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7" xfId="0" applyFont="1" applyBorder="1" applyAlignment="1" applyProtection="1">
      <alignment horizontal="center"/>
    </xf>
    <xf numFmtId="0" fontId="1" fillId="0" borderId="14" xfId="0" applyFont="1" applyBorder="1" applyProtection="1"/>
    <xf numFmtId="0" fontId="0" fillId="0" borderId="16" xfId="0" applyFill="1" applyBorder="1" applyProtection="1"/>
    <xf numFmtId="0" fontId="7" fillId="0" borderId="15" xfId="0" applyFont="1" applyBorder="1" applyProtection="1"/>
    <xf numFmtId="0" fontId="7" fillId="0" borderId="7" xfId="0" applyFont="1" applyBorder="1" applyProtection="1"/>
    <xf numFmtId="0" fontId="7" fillId="0" borderId="13" xfId="0" applyFont="1" applyBorder="1" applyProtection="1"/>
    <xf numFmtId="0" fontId="6" fillId="0" borderId="7" xfId="0" applyFont="1" applyBorder="1" applyProtection="1"/>
    <xf numFmtId="1" fontId="0" fillId="0" borderId="7" xfId="0" applyNumberForma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1" fontId="0" fillId="0" borderId="0" xfId="0" applyNumberFormat="1" applyBorder="1" applyProtection="1"/>
    <xf numFmtId="0" fontId="11" fillId="0" borderId="0" xfId="0" applyFont="1" applyProtection="1"/>
    <xf numFmtId="0" fontId="12" fillId="0" borderId="0" xfId="0" applyFont="1" applyProtection="1"/>
    <xf numFmtId="0" fontId="11" fillId="5" borderId="0" xfId="0" applyFont="1" applyFill="1" applyProtection="1"/>
    <xf numFmtId="0" fontId="11" fillId="6" borderId="0" xfId="0" applyFont="1" applyFill="1" applyProtection="1"/>
    <xf numFmtId="0" fontId="11" fillId="0" borderId="0" xfId="0" applyFont="1" applyFill="1" applyBorder="1" applyProtection="1"/>
    <xf numFmtId="0" fontId="1" fillId="0" borderId="0" xfId="0" applyFont="1" applyAlignment="1" applyProtection="1">
      <alignment horizontal="center"/>
    </xf>
    <xf numFmtId="0" fontId="0" fillId="7" borderId="0" xfId="0" applyFill="1" applyProtection="1"/>
    <xf numFmtId="0" fontId="6" fillId="4" borderId="0" xfId="0" applyFont="1" applyFill="1" applyBorder="1" applyAlignment="1" applyProtection="1">
      <alignment horizontal="center"/>
    </xf>
    <xf numFmtId="0" fontId="1" fillId="0" borderId="0" xfId="0" applyFont="1" applyProtection="1"/>
    <xf numFmtId="0" fontId="6" fillId="0" borderId="0" xfId="0" applyFont="1" applyProtection="1"/>
    <xf numFmtId="0" fontId="0" fillId="0" borderId="0" xfId="0" applyFont="1" applyProtection="1"/>
    <xf numFmtId="164" fontId="6" fillId="0" borderId="0" xfId="0" applyNumberFormat="1" applyFont="1" applyProtection="1"/>
    <xf numFmtId="164" fontId="6" fillId="0" borderId="0" xfId="0" applyNumberFormat="1" applyFont="1" applyFill="1" applyBorder="1" applyProtection="1"/>
    <xf numFmtId="2" fontId="0" fillId="0" borderId="0" xfId="0" applyNumberFormat="1" applyBorder="1" applyProtection="1"/>
    <xf numFmtId="0" fontId="3" fillId="0" borderId="2" xfId="0" applyFont="1" applyBorder="1" applyProtection="1"/>
    <xf numFmtId="0" fontId="3" fillId="3" borderId="2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</xf>
    <xf numFmtId="0" fontId="15" fillId="0" borderId="0" xfId="0" applyFont="1" applyProtection="1"/>
    <xf numFmtId="0" fontId="10" fillId="0" borderId="0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8" fillId="0" borderId="0" xfId="0" applyFont="1" applyFill="1" applyBorder="1" applyProtection="1"/>
    <xf numFmtId="0" fontId="6" fillId="0" borderId="2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center"/>
    </xf>
    <xf numFmtId="1" fontId="0" fillId="0" borderId="0" xfId="0" applyNumberFormat="1" applyProtection="1"/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Protection="1"/>
    <xf numFmtId="0" fontId="0" fillId="0" borderId="0" xfId="0" applyFont="1" applyFill="1" applyBorder="1" applyProtection="1"/>
    <xf numFmtId="164" fontId="0" fillId="0" borderId="0" xfId="0" applyNumberFormat="1" applyFont="1" applyProtection="1"/>
    <xf numFmtId="0" fontId="16" fillId="0" borderId="0" xfId="0" applyFont="1" applyProtection="1"/>
    <xf numFmtId="164" fontId="0" fillId="0" borderId="0" xfId="0" applyNumberFormat="1" applyFill="1" applyBorder="1" applyAlignment="1" applyProtection="1">
      <alignment horizontal="center"/>
    </xf>
    <xf numFmtId="164" fontId="0" fillId="0" borderId="5" xfId="0" applyNumberFormat="1" applyFill="1" applyBorder="1" applyAlignment="1" applyProtection="1">
      <alignment horizontal="center"/>
    </xf>
    <xf numFmtId="0" fontId="6" fillId="0" borderId="5" xfId="0" applyFont="1" applyBorder="1" applyProtection="1"/>
    <xf numFmtId="0" fontId="0" fillId="8" borderId="5" xfId="0" applyFill="1" applyBorder="1" applyProtection="1"/>
    <xf numFmtId="0" fontId="0" fillId="8" borderId="4" xfId="0" applyFill="1" applyBorder="1" applyProtection="1"/>
    <xf numFmtId="0" fontId="0" fillId="0" borderId="4" xfId="0" applyBorder="1" applyAlignment="1" applyProtection="1">
      <alignment horizontal="center"/>
    </xf>
    <xf numFmtId="0" fontId="0" fillId="0" borderId="18" xfId="0" applyFill="1" applyBorder="1" applyProtection="1"/>
    <xf numFmtId="165" fontId="0" fillId="0" borderId="0" xfId="0" applyNumberFormat="1" applyFill="1" applyBorder="1" applyProtection="1"/>
    <xf numFmtId="0" fontId="0" fillId="0" borderId="0" xfId="0" applyAlignment="1" applyProtection="1">
      <alignment horizontal="center"/>
    </xf>
    <xf numFmtId="0" fontId="19" fillId="0" borderId="1" xfId="0" applyFont="1" applyBorder="1" applyProtection="1"/>
    <xf numFmtId="0" fontId="11" fillId="0" borderId="15" xfId="0" applyFont="1" applyFill="1" applyBorder="1" applyAlignment="1" applyProtection="1">
      <alignment horizontal="center"/>
    </xf>
    <xf numFmtId="0" fontId="0" fillId="10" borderId="0" xfId="0" applyFill="1" applyBorder="1" applyProtection="1"/>
    <xf numFmtId="0" fontId="0" fillId="10" borderId="0" xfId="0" applyFill="1" applyBorder="1" applyAlignment="1" applyProtection="1">
      <alignment horizontal="right"/>
    </xf>
    <xf numFmtId="0" fontId="10" fillId="10" borderId="0" xfId="0" applyFont="1" applyFill="1" applyBorder="1" applyProtection="1"/>
    <xf numFmtId="0" fontId="8" fillId="10" borderId="0" xfId="0" applyFont="1" applyFill="1" applyBorder="1" applyProtection="1"/>
    <xf numFmtId="0" fontId="0" fillId="11" borderId="0" xfId="0" applyFill="1" applyBorder="1" applyProtection="1"/>
    <xf numFmtId="0" fontId="0" fillId="12" borderId="0" xfId="0" applyFill="1" applyBorder="1" applyProtection="1"/>
    <xf numFmtId="0" fontId="6" fillId="0" borderId="3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/>
    <xf numFmtId="0" fontId="0" fillId="2" borderId="0" xfId="0" applyFill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2" fontId="0" fillId="0" borderId="0" xfId="0" applyNumberFormat="1" applyAlignment="1">
      <alignment horizontal="right"/>
    </xf>
    <xf numFmtId="0" fontId="11" fillId="0" borderId="0" xfId="0" applyFont="1"/>
    <xf numFmtId="165" fontId="0" fillId="0" borderId="0" xfId="0" applyNumberFormat="1"/>
    <xf numFmtId="0" fontId="6" fillId="0" borderId="0" xfId="0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right"/>
    </xf>
    <xf numFmtId="165" fontId="0" fillId="0" borderId="0" xfId="0" applyNumberFormat="1" applyAlignment="1">
      <alignment horizontal="right"/>
    </xf>
    <xf numFmtId="0" fontId="0" fillId="0" borderId="5" xfId="0" applyFill="1" applyBorder="1" applyProtection="1"/>
    <xf numFmtId="0" fontId="0" fillId="0" borderId="20" xfId="0" applyBorder="1" applyProtection="1"/>
    <xf numFmtId="1" fontId="0" fillId="0" borderId="20" xfId="0" applyNumberFormat="1" applyBorder="1" applyProtection="1"/>
    <xf numFmtId="2" fontId="0" fillId="0" borderId="20" xfId="0" applyNumberFormat="1" applyBorder="1" applyProtection="1"/>
    <xf numFmtId="166" fontId="0" fillId="0" borderId="20" xfId="0" applyNumberFormat="1" applyBorder="1" applyProtection="1"/>
    <xf numFmtId="0" fontId="0" fillId="0" borderId="21" xfId="0" applyBorder="1" applyAlignment="1" applyProtection="1">
      <alignment horizontal="right"/>
    </xf>
    <xf numFmtId="0" fontId="0" fillId="0" borderId="22" xfId="0" applyBorder="1" applyAlignment="1" applyProtection="1">
      <alignment horizontal="right"/>
    </xf>
    <xf numFmtId="2" fontId="0" fillId="0" borderId="23" xfId="0" applyNumberFormat="1" applyBorder="1" applyProtection="1"/>
    <xf numFmtId="0" fontId="0" fillId="0" borderId="23" xfId="0" applyBorder="1" applyProtection="1"/>
    <xf numFmtId="0" fontId="0" fillId="0" borderId="24" xfId="0" applyBorder="1" applyProtection="1"/>
    <xf numFmtId="2" fontId="0" fillId="0" borderId="24" xfId="0" applyNumberFormat="1" applyBorder="1" applyProtection="1"/>
    <xf numFmtId="2" fontId="0" fillId="0" borderId="25" xfId="0" applyNumberFormat="1" applyBorder="1" applyProtection="1"/>
    <xf numFmtId="0" fontId="8" fillId="0" borderId="0" xfId="0" applyFont="1" applyFill="1" applyBorder="1" applyAlignment="1" applyProtection="1">
      <alignment horizontal="center"/>
    </xf>
    <xf numFmtId="0" fontId="17" fillId="9" borderId="26" xfId="20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right"/>
    </xf>
    <xf numFmtId="1" fontId="0" fillId="0" borderId="8" xfId="0" applyNumberFormat="1" applyBorder="1" applyAlignment="1" applyProtection="1">
      <alignment horizontal="center"/>
    </xf>
    <xf numFmtId="166" fontId="0" fillId="0" borderId="0" xfId="0" applyNumberFormat="1" applyProtection="1"/>
    <xf numFmtId="1" fontId="0" fillId="0" borderId="7" xfId="0" applyNumberFormat="1" applyBorder="1" applyProtection="1"/>
    <xf numFmtId="0" fontId="0" fillId="0" borderId="7" xfId="0" applyFill="1" applyBorder="1" applyProtection="1"/>
    <xf numFmtId="0" fontId="6" fillId="0" borderId="4" xfId="0" applyFont="1" applyBorder="1" applyProtection="1"/>
    <xf numFmtId="0" fontId="1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43" fontId="0" fillId="0" borderId="0" xfId="208" applyNumberFormat="1" applyFont="1" applyBorder="1" applyProtection="1"/>
    <xf numFmtId="167" fontId="0" fillId="0" borderId="0" xfId="0" applyNumberFormat="1" applyBorder="1" applyProtection="1"/>
    <xf numFmtId="2" fontId="0" fillId="0" borderId="5" xfId="0" applyNumberFormat="1" applyBorder="1" applyProtection="1"/>
    <xf numFmtId="0" fontId="0" fillId="0" borderId="0" xfId="0" applyFill="1" applyBorder="1" applyAlignment="1" applyProtection="1"/>
    <xf numFmtId="167" fontId="21" fillId="0" borderId="2" xfId="0" applyNumberFormat="1" applyFont="1" applyFill="1" applyBorder="1" applyAlignment="1" applyProtection="1">
      <alignment horizontal="center"/>
    </xf>
    <xf numFmtId="167" fontId="0" fillId="0" borderId="2" xfId="0" applyNumberFormat="1" applyFill="1" applyBorder="1" applyProtection="1"/>
    <xf numFmtId="167" fontId="13" fillId="0" borderId="7" xfId="0" applyNumberFormat="1" applyFont="1" applyFill="1" applyBorder="1" applyAlignment="1" applyProtection="1">
      <alignment horizontal="center"/>
    </xf>
    <xf numFmtId="0" fontId="0" fillId="0" borderId="17" xfId="0" applyBorder="1" applyProtection="1"/>
    <xf numFmtId="0" fontId="0" fillId="0" borderId="9" xfId="0" applyBorder="1" applyProtection="1"/>
    <xf numFmtId="0" fontId="20" fillId="0" borderId="7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13" borderId="1" xfId="0" applyFill="1" applyBorder="1" applyProtection="1"/>
    <xf numFmtId="0" fontId="0" fillId="13" borderId="3" xfId="0" applyFill="1" applyBorder="1" applyProtection="1"/>
    <xf numFmtId="0" fontId="0" fillId="14" borderId="6" xfId="0" applyFill="1" applyBorder="1" applyProtection="1"/>
    <xf numFmtId="0" fontId="0" fillId="14" borderId="8" xfId="0" applyFill="1" applyBorder="1" applyProtection="1"/>
    <xf numFmtId="0" fontId="0" fillId="14" borderId="0" xfId="0" applyFill="1" applyBorder="1" applyAlignment="1" applyProtection="1">
      <alignment horizontal="center"/>
    </xf>
    <xf numFmtId="0" fontId="0" fillId="14" borderId="0" xfId="0" applyFill="1" applyBorder="1" applyProtection="1"/>
    <xf numFmtId="0" fontId="7" fillId="14" borderId="7" xfId="0" applyFont="1" applyFill="1" applyBorder="1" applyProtection="1"/>
    <xf numFmtId="0" fontId="9" fillId="14" borderId="7" xfId="0" applyFont="1" applyFill="1" applyBorder="1" applyProtection="1"/>
    <xf numFmtId="1" fontId="7" fillId="14" borderId="11" xfId="0" applyNumberFormat="1" applyFont="1" applyFill="1" applyBorder="1" applyProtection="1"/>
    <xf numFmtId="0" fontId="0" fillId="14" borderId="7" xfId="0" applyFill="1" applyBorder="1" applyProtection="1"/>
    <xf numFmtId="0" fontId="0" fillId="14" borderId="7" xfId="0" applyFill="1" applyBorder="1" applyAlignment="1" applyProtection="1">
      <alignment horizontal="center"/>
    </xf>
    <xf numFmtId="0" fontId="6" fillId="14" borderId="0" xfId="0" applyFont="1" applyFill="1" applyBorder="1" applyAlignment="1" applyProtection="1">
      <alignment horizontal="center"/>
    </xf>
    <xf numFmtId="0" fontId="6" fillId="14" borderId="7" xfId="0" applyFont="1" applyFill="1" applyBorder="1" applyAlignment="1" applyProtection="1">
      <alignment horizontal="center"/>
    </xf>
    <xf numFmtId="43" fontId="6" fillId="14" borderId="20" xfId="208" applyNumberFormat="1" applyFont="1" applyFill="1" applyBorder="1" applyProtection="1"/>
    <xf numFmtId="168" fontId="6" fillId="14" borderId="20" xfId="0" applyNumberFormat="1" applyFont="1" applyFill="1" applyBorder="1" applyProtection="1"/>
    <xf numFmtId="43" fontId="6" fillId="14" borderId="24" xfId="208" applyNumberFormat="1" applyFont="1" applyFill="1" applyBorder="1" applyProtection="1"/>
    <xf numFmtId="168" fontId="6" fillId="14" borderId="24" xfId="0" applyNumberFormat="1" applyFont="1" applyFill="1" applyBorder="1" applyProtection="1"/>
    <xf numFmtId="168" fontId="13" fillId="14" borderId="6" xfId="0" applyNumberFormat="1" applyFont="1" applyFill="1" applyBorder="1" applyAlignment="1" applyProtection="1">
      <alignment horizontal="center"/>
    </xf>
    <xf numFmtId="167" fontId="13" fillId="14" borderId="7" xfId="0" applyNumberFormat="1" applyFont="1" applyFill="1" applyBorder="1" applyAlignment="1" applyProtection="1">
      <alignment horizontal="center"/>
    </xf>
    <xf numFmtId="168" fontId="13" fillId="14" borderId="7" xfId="0" applyNumberFormat="1" applyFont="1" applyFill="1" applyBorder="1" applyAlignment="1" applyProtection="1">
      <alignment horizontal="center"/>
    </xf>
    <xf numFmtId="0" fontId="0" fillId="15" borderId="4" xfId="0" applyFill="1" applyBorder="1" applyProtection="1"/>
    <xf numFmtId="0" fontId="0" fillId="15" borderId="5" xfId="0" applyFill="1" applyBorder="1" applyProtection="1"/>
    <xf numFmtId="1" fontId="0" fillId="14" borderId="7" xfId="0" applyNumberFormat="1" applyFill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22" fillId="3" borderId="9" xfId="0" applyFont="1" applyFill="1" applyBorder="1" applyAlignment="1" applyProtection="1">
      <alignment horizontal="center"/>
    </xf>
    <xf numFmtId="1" fontId="11" fillId="0" borderId="0" xfId="0" applyNumberFormat="1" applyFont="1" applyProtection="1"/>
    <xf numFmtId="1" fontId="11" fillId="0" borderId="7" xfId="0" applyNumberFormat="1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right"/>
    </xf>
    <xf numFmtId="0" fontId="0" fillId="15" borderId="7" xfId="0" applyNumberForma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3" fillId="0" borderId="0" xfId="0" applyFont="1" applyBorder="1" applyProtection="1"/>
    <xf numFmtId="0" fontId="0" fillId="0" borderId="0" xfId="0" applyFont="1" applyFill="1" applyBorder="1" applyAlignment="1" applyProtection="1">
      <alignment horizontal="right"/>
    </xf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0" fillId="0" borderId="31" xfId="0" applyBorder="1" applyAlignment="1" applyProtection="1">
      <alignment horizontal="right"/>
      <protection locked="0"/>
    </xf>
    <xf numFmtId="0" fontId="0" fillId="0" borderId="31" xfId="0" applyBorder="1" applyProtection="1">
      <protection locked="0"/>
    </xf>
    <xf numFmtId="14" fontId="0" fillId="0" borderId="9" xfId="0" applyNumberFormat="1" applyFill="1" applyBorder="1" applyProtection="1"/>
    <xf numFmtId="0" fontId="25" fillId="8" borderId="31" xfId="0" applyFont="1" applyFill="1" applyBorder="1" applyAlignment="1" applyProtection="1">
      <alignment horizontal="center"/>
      <protection locked="0"/>
    </xf>
    <xf numFmtId="0" fontId="27" fillId="8" borderId="3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1" fillId="0" borderId="3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11" fillId="0" borderId="32" xfId="0" applyFont="1" applyBorder="1" applyAlignment="1" applyProtection="1">
      <alignment horizontal="center"/>
      <protection locked="0"/>
    </xf>
    <xf numFmtId="2" fontId="0" fillId="0" borderId="0" xfId="0" applyNumberFormat="1" applyProtection="1"/>
    <xf numFmtId="0" fontId="1" fillId="0" borderId="5" xfId="0" applyFont="1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0" fillId="0" borderId="37" xfId="0" applyBorder="1" applyAlignment="1" applyProtection="1">
      <alignment horizontal="right"/>
    </xf>
    <xf numFmtId="0" fontId="0" fillId="0" borderId="37" xfId="0" applyBorder="1" applyProtection="1"/>
    <xf numFmtId="0" fontId="0" fillId="0" borderId="37" xfId="0" applyBorder="1" applyAlignment="1" applyProtection="1">
      <alignment horizontal="center"/>
    </xf>
    <xf numFmtId="0" fontId="0" fillId="0" borderId="37" xfId="0" applyFill="1" applyBorder="1" applyAlignment="1" applyProtection="1">
      <alignment horizontal="right"/>
    </xf>
    <xf numFmtId="1" fontId="0" fillId="0" borderId="37" xfId="0" applyNumberFormat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left"/>
    </xf>
    <xf numFmtId="0" fontId="21" fillId="0" borderId="31" xfId="0" applyFont="1" applyFill="1" applyBorder="1" applyAlignment="1" applyProtection="1"/>
    <xf numFmtId="0" fontId="13" fillId="0" borderId="31" xfId="0" applyFont="1" applyFill="1" applyBorder="1" applyAlignment="1" applyProtection="1">
      <alignment horizontal="right"/>
    </xf>
    <xf numFmtId="0" fontId="0" fillId="0" borderId="3" xfId="0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11" fillId="0" borderId="7" xfId="0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1" fontId="6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1" fillId="0" borderId="2" xfId="0" applyFont="1" applyFill="1" applyBorder="1" applyProtection="1"/>
    <xf numFmtId="0" fontId="0" fillId="0" borderId="4" xfId="0" quotePrefix="1" applyBorder="1" applyProtection="1"/>
    <xf numFmtId="0" fontId="6" fillId="0" borderId="2" xfId="0" applyFont="1" applyFill="1" applyBorder="1" applyProtection="1"/>
    <xf numFmtId="0" fontId="21" fillId="0" borderId="0" xfId="0" applyFont="1" applyBorder="1" applyProtection="1"/>
    <xf numFmtId="0" fontId="21" fillId="0" borderId="1" xfId="0" applyFont="1" applyFill="1" applyBorder="1" applyAlignment="1" applyProtection="1">
      <alignment horizontal="left"/>
    </xf>
    <xf numFmtId="0" fontId="21" fillId="0" borderId="2" xfId="0" applyFont="1" applyFill="1" applyBorder="1" applyAlignment="1" applyProtection="1">
      <alignment horizontal="center"/>
    </xf>
    <xf numFmtId="169" fontId="13" fillId="0" borderId="6" xfId="0" applyNumberFormat="1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/>
    </xf>
    <xf numFmtId="169" fontId="13" fillId="0" borderId="7" xfId="0" applyNumberFormat="1" applyFont="1" applyFill="1" applyBorder="1" applyAlignment="1" applyProtection="1">
      <alignment horizontal="center"/>
    </xf>
    <xf numFmtId="0" fontId="26" fillId="8" borderId="31" xfId="0" applyFont="1" applyFill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33" xfId="0" applyBorder="1" applyProtection="1"/>
    <xf numFmtId="0" fontId="0" fillId="0" borderId="31" xfId="0" applyBorder="1" applyProtection="1"/>
    <xf numFmtId="164" fontId="0" fillId="13" borderId="0" xfId="0" applyNumberFormat="1" applyFill="1" applyBorder="1" applyAlignment="1" applyProtection="1">
      <alignment horizontal="center"/>
    </xf>
    <xf numFmtId="165" fontId="0" fillId="13" borderId="0" xfId="0" applyNumberFormat="1" applyFill="1" applyBorder="1" applyAlignment="1" applyProtection="1">
      <alignment horizontal="center"/>
    </xf>
    <xf numFmtId="165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6" fillId="14" borderId="0" xfId="0" applyFont="1" applyFill="1" applyBorder="1" applyProtection="1"/>
    <xf numFmtId="0" fontId="0" fillId="0" borderId="0" xfId="0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0" fontId="13" fillId="0" borderId="0" xfId="0" applyFont="1" applyProtection="1"/>
    <xf numFmtId="0" fontId="0" fillId="0" borderId="37" xfId="0" applyBorder="1" applyAlignment="1" applyProtection="1">
      <alignment horizontal="left"/>
    </xf>
    <xf numFmtId="165" fontId="6" fillId="0" borderId="0" xfId="0" applyNumberFormat="1" applyFont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171" fontId="0" fillId="13" borderId="31" xfId="0" applyNumberFormat="1" applyFill="1" applyBorder="1" applyAlignment="1" applyProtection="1">
      <alignment horizontal="center"/>
      <protection locked="0"/>
    </xf>
    <xf numFmtId="172" fontId="0" fillId="13" borderId="31" xfId="0" applyNumberFormat="1" applyFill="1" applyBorder="1" applyAlignment="1" applyProtection="1">
      <alignment horizontal="center"/>
      <protection locked="0"/>
    </xf>
    <xf numFmtId="0" fontId="0" fillId="13" borderId="30" xfId="0" applyFill="1" applyBorder="1" applyAlignment="1" applyProtection="1">
      <alignment horizontal="center"/>
      <protection locked="0"/>
    </xf>
    <xf numFmtId="0" fontId="0" fillId="13" borderId="20" xfId="0" applyFill="1" applyBorder="1" applyAlignment="1" applyProtection="1">
      <alignment horizontal="center"/>
      <protection locked="0"/>
    </xf>
    <xf numFmtId="0" fontId="0" fillId="13" borderId="31" xfId="0" applyFill="1" applyBorder="1" applyAlignment="1" applyProtection="1">
      <alignment horizontal="center"/>
      <protection locked="0"/>
    </xf>
    <xf numFmtId="0" fontId="0" fillId="13" borderId="27" xfId="0" applyFill="1" applyBorder="1" applyAlignment="1" applyProtection="1">
      <alignment horizontal="center"/>
      <protection locked="0"/>
    </xf>
    <xf numFmtId="0" fontId="0" fillId="13" borderId="31" xfId="0" applyFill="1" applyBorder="1" applyProtection="1"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0" fillId="13" borderId="17" xfId="0" applyFill="1" applyBorder="1" applyAlignment="1" applyProtection="1">
      <alignment horizontal="center"/>
      <protection locked="0"/>
    </xf>
    <xf numFmtId="49" fontId="0" fillId="13" borderId="31" xfId="0" applyNumberFormat="1" applyFill="1" applyBorder="1" applyAlignment="1" applyProtection="1">
      <alignment horizontal="right"/>
      <protection locked="0"/>
    </xf>
    <xf numFmtId="0" fontId="0" fillId="13" borderId="29" xfId="0" applyFill="1" applyBorder="1" applyAlignment="1" applyProtection="1">
      <alignment horizontal="center"/>
      <protection locked="0"/>
    </xf>
    <xf numFmtId="0" fontId="11" fillId="13" borderId="0" xfId="0" applyFont="1" applyFill="1" applyBorder="1" applyProtection="1"/>
    <xf numFmtId="0" fontId="0" fillId="13" borderId="0" xfId="0" applyFill="1" applyProtection="1"/>
    <xf numFmtId="0" fontId="6" fillId="16" borderId="0" xfId="0" applyFont="1" applyFill="1" applyBorder="1" applyAlignment="1" applyProtection="1">
      <alignment horizontal="center"/>
    </xf>
    <xf numFmtId="0" fontId="0" fillId="16" borderId="0" xfId="0" applyFill="1" applyProtection="1"/>
    <xf numFmtId="0" fontId="0" fillId="16" borderId="0" xfId="0" applyFill="1" applyBorder="1" applyProtection="1"/>
    <xf numFmtId="0" fontId="0" fillId="16" borderId="0" xfId="0" applyFont="1" applyFill="1" applyBorder="1" applyProtection="1"/>
    <xf numFmtId="0" fontId="0" fillId="16" borderId="0" xfId="0" applyFill="1" applyBorder="1" applyAlignment="1" applyProtection="1">
      <alignment horizontal="right"/>
    </xf>
    <xf numFmtId="1" fontId="0" fillId="13" borderId="20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Protection="1"/>
    <xf numFmtId="0" fontId="13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17" borderId="0" xfId="0" applyNumberFormat="1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31" fillId="0" borderId="0" xfId="0" applyFont="1"/>
    <xf numFmtId="49" fontId="0" fillId="17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68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6" fillId="17" borderId="0" xfId="0" applyNumberFormat="1" applyFont="1" applyFill="1" applyAlignment="1">
      <alignment horizontal="center"/>
    </xf>
    <xf numFmtId="0" fontId="0" fillId="13" borderId="27" xfId="0" applyFill="1" applyBorder="1" applyAlignment="1" applyProtection="1">
      <protection locked="0"/>
    </xf>
    <xf numFmtId="0" fontId="0" fillId="17" borderId="0" xfId="0" applyFont="1" applyFill="1" applyAlignment="1">
      <alignment horizontal="right"/>
    </xf>
    <xf numFmtId="0" fontId="6" fillId="17" borderId="0" xfId="0" applyFont="1" applyFill="1"/>
    <xf numFmtId="0" fontId="0" fillId="13" borderId="31" xfId="0" applyFill="1" applyBorder="1" applyAlignment="1" applyProtection="1">
      <protection locked="0"/>
    </xf>
    <xf numFmtId="0" fontId="0" fillId="0" borderId="31" xfId="0" applyBorder="1" applyAlignment="1" applyProtection="1">
      <alignment horizontal="right"/>
    </xf>
    <xf numFmtId="0" fontId="0" fillId="0" borderId="27" xfId="0" applyFill="1" applyBorder="1" applyAlignment="1" applyProtection="1"/>
    <xf numFmtId="0" fontId="0" fillId="0" borderId="28" xfId="0" applyFill="1" applyBorder="1" applyAlignment="1" applyProtection="1"/>
    <xf numFmtId="0" fontId="0" fillId="0" borderId="29" xfId="0" applyBorder="1" applyAlignment="1"/>
    <xf numFmtId="0" fontId="0" fillId="0" borderId="0" xfId="0" applyFill="1" applyBorder="1" applyAlignment="1" applyProtection="1">
      <alignment horizontal="right"/>
    </xf>
    <xf numFmtId="0" fontId="0" fillId="0" borderId="28" xfId="0" applyFill="1" applyBorder="1" applyAlignment="1" applyProtection="1">
      <alignment horizontal="left"/>
    </xf>
    <xf numFmtId="0" fontId="0" fillId="0" borderId="29" xfId="0" applyFill="1" applyBorder="1" applyAlignment="1" applyProtection="1">
      <alignment horizontal="left"/>
    </xf>
    <xf numFmtId="0" fontId="0" fillId="13" borderId="28" xfId="0" applyFill="1" applyBorder="1" applyAlignment="1" applyProtection="1">
      <protection locked="0"/>
    </xf>
    <xf numFmtId="0" fontId="0" fillId="13" borderId="2" xfId="0" applyFill="1" applyBorder="1" applyAlignment="1"/>
    <xf numFmtId="0" fontId="27" fillId="8" borderId="0" xfId="0" applyFont="1" applyFill="1" applyBorder="1" applyAlignment="1" applyProtection="1">
      <alignment horizontal="center"/>
      <protection locked="0"/>
    </xf>
    <xf numFmtId="49" fontId="0" fillId="13" borderId="0" xfId="0" applyNumberFormat="1" applyFill="1" applyBorder="1" applyAlignment="1" applyProtection="1">
      <alignment horizontal="right"/>
      <protection locked="0"/>
    </xf>
    <xf numFmtId="0" fontId="0" fillId="13" borderId="0" xfId="0" applyFill="1" applyBorder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/>
    <xf numFmtId="0" fontId="32" fillId="0" borderId="0" xfId="0" applyFont="1"/>
    <xf numFmtId="0" fontId="0" fillId="0" borderId="7" xfId="0" applyBorder="1" applyAlignment="1" applyProtection="1"/>
    <xf numFmtId="0" fontId="0" fillId="0" borderId="7" xfId="0" applyBorder="1" applyAlignment="1"/>
    <xf numFmtId="0" fontId="0" fillId="0" borderId="7" xfId="0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applyProtection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ill="1" applyBorder="1" applyAlignment="1" applyProtection="1">
      <alignment wrapText="1"/>
    </xf>
    <xf numFmtId="0" fontId="0" fillId="0" borderId="0" xfId="0" applyAlignment="1"/>
    <xf numFmtId="0" fontId="0" fillId="13" borderId="27" xfId="0" applyFill="1" applyBorder="1" applyAlignment="1" applyProtection="1">
      <protection locked="0"/>
    </xf>
    <xf numFmtId="0" fontId="0" fillId="13" borderId="28" xfId="0" applyFill="1" applyBorder="1" applyAlignment="1"/>
    <xf numFmtId="0" fontId="25" fillId="13" borderId="27" xfId="0" applyFont="1" applyFill="1" applyBorder="1" applyAlignment="1" applyProtection="1">
      <protection locked="0"/>
    </xf>
    <xf numFmtId="0" fontId="0" fillId="13" borderId="29" xfId="0" applyFill="1" applyBorder="1" applyAlignment="1" applyProtection="1">
      <protection locked="0"/>
    </xf>
    <xf numFmtId="0" fontId="0" fillId="0" borderId="31" xfId="0" applyFill="1" applyBorder="1" applyAlignment="1" applyProtection="1"/>
    <xf numFmtId="0" fontId="0" fillId="0" borderId="31" xfId="0" applyFill="1" applyBorder="1" applyAlignment="1" applyProtection="1">
      <alignment horizontal="left"/>
    </xf>
    <xf numFmtId="0" fontId="6" fillId="0" borderId="2" xfId="0" applyFont="1" applyBorder="1" applyAlignment="1" applyProtection="1"/>
    <xf numFmtId="0" fontId="6" fillId="0" borderId="2" xfId="0" applyFont="1" applyBorder="1" applyAlignment="1"/>
    <xf numFmtId="0" fontId="6" fillId="0" borderId="3" xfId="0" applyFont="1" applyBorder="1" applyAlignment="1"/>
    <xf numFmtId="0" fontId="0" fillId="0" borderId="27" xfId="0" applyFill="1" applyBorder="1" applyAlignment="1" applyProtection="1"/>
    <xf numFmtId="0" fontId="0" fillId="0" borderId="28" xfId="0" applyFill="1" applyBorder="1" applyAlignment="1" applyProtection="1"/>
    <xf numFmtId="0" fontId="0" fillId="0" borderId="28" xfId="0" applyBorder="1" applyAlignment="1"/>
    <xf numFmtId="0" fontId="0" fillId="0" borderId="29" xfId="0" applyBorder="1" applyAlignment="1"/>
    <xf numFmtId="0" fontId="0" fillId="13" borderId="33" xfId="0" applyFill="1" applyBorder="1" applyAlignment="1" applyProtection="1">
      <protection locked="0"/>
    </xf>
    <xf numFmtId="0" fontId="0" fillId="13" borderId="34" xfId="0" applyFill="1" applyBorder="1" applyAlignment="1" applyProtection="1">
      <protection locked="0"/>
    </xf>
    <xf numFmtId="0" fontId="0" fillId="13" borderId="35" xfId="0" applyFill="1" applyBorder="1" applyAlignment="1" applyProtection="1">
      <protection locked="0"/>
    </xf>
    <xf numFmtId="0" fontId="0" fillId="13" borderId="36" xfId="0" applyFill="1" applyBorder="1" applyAlignment="1" applyProtection="1">
      <protection locked="0"/>
    </xf>
    <xf numFmtId="0" fontId="0" fillId="15" borderId="7" xfId="0" applyFill="1" applyBorder="1" applyAlignment="1" applyProtection="1">
      <alignment horizontal="center"/>
    </xf>
    <xf numFmtId="0" fontId="0" fillId="15" borderId="7" xfId="0" applyFill="1" applyBorder="1" applyAlignment="1">
      <alignment horizontal="center"/>
    </xf>
    <xf numFmtId="0" fontId="23" fillId="0" borderId="31" xfId="0" applyFont="1" applyBorder="1" applyAlignment="1" applyProtection="1"/>
    <xf numFmtId="0" fontId="0" fillId="0" borderId="31" xfId="0" applyBorder="1" applyAlignment="1" applyProtection="1"/>
    <xf numFmtId="0" fontId="12" fillId="0" borderId="0" xfId="0" applyFont="1" applyBorder="1" applyAlignment="1" applyProtection="1">
      <alignment horizontal="center"/>
    </xf>
    <xf numFmtId="0" fontId="12" fillId="0" borderId="19" xfId="0" applyFont="1" applyBorder="1" applyAlignment="1" applyProtection="1">
      <alignment horizontal="center"/>
    </xf>
    <xf numFmtId="0" fontId="0" fillId="0" borderId="2" xfId="0" applyFill="1" applyBorder="1" applyAlignment="1" applyProtection="1"/>
    <xf numFmtId="0" fontId="0" fillId="0" borderId="3" xfId="0" applyFill="1" applyBorder="1" applyAlignment="1" applyProtection="1"/>
    <xf numFmtId="0" fontId="0" fillId="0" borderId="7" xfId="0" applyFill="1" applyBorder="1" applyAlignment="1" applyProtection="1"/>
    <xf numFmtId="0" fontId="0" fillId="0" borderId="8" xfId="0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0" borderId="31" xfId="0" applyBorder="1" applyAlignment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applyProtection="1"/>
    <xf numFmtId="0" fontId="6" fillId="0" borderId="2" xfId="0" applyFont="1" applyFill="1" applyBorder="1" applyAlignment="1" applyProtection="1"/>
    <xf numFmtId="14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22" fillId="3" borderId="9" xfId="0" applyFont="1" applyFill="1" applyBorder="1" applyAlignment="1" applyProtection="1">
      <alignment horizontal="right"/>
    </xf>
    <xf numFmtId="0" fontId="22" fillId="0" borderId="9" xfId="0" applyFont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" fillId="0" borderId="0" xfId="0" applyFont="1" applyBorder="1" applyAlignment="1" applyProtection="1"/>
    <xf numFmtId="0" fontId="12" fillId="13" borderId="0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/>
    <xf numFmtId="171" fontId="0" fillId="0" borderId="2" xfId="0" applyNumberFormat="1" applyFill="1" applyBorder="1" applyAlignment="1" applyProtection="1"/>
    <xf numFmtId="170" fontId="0" fillId="0" borderId="2" xfId="0" applyNumberFormat="1" applyFill="1" applyBorder="1" applyAlignment="1" applyProtection="1">
      <alignment horizontal="center"/>
    </xf>
    <xf numFmtId="0" fontId="6" fillId="0" borderId="0" xfId="0" applyFont="1" applyAlignment="1">
      <alignment horizontal="left"/>
    </xf>
  </cellXfs>
  <cellStyles count="209">
    <cellStyle name="20 % - Akzent2" xfId="201" builtinId="34"/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Komma" xfId="208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2" builtinId="8" hidden="1"/>
    <cellStyle name="Link" xfId="204" builtinId="8" hidden="1"/>
    <cellStyle name="Link" xfId="206" builtinId="8" hidden="1"/>
    <cellStyle name="Standard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ECFF"/>
      <color rgb="FFFF99CC"/>
      <color rgb="FFFF7C80"/>
      <color rgb="FFFF5050"/>
      <color rgb="FFFF9999"/>
      <color rgb="FFEAEAEA"/>
      <color rgb="FFF8F8F8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1598307513083"/>
          <c:y val="7.1348940914158304E-2"/>
          <c:w val="0.83093614737894494"/>
          <c:h val="0.84749936358289657"/>
        </c:manualLayout>
      </c:layout>
      <c:scatterChart>
        <c:scatterStyle val="lineMarker"/>
        <c:varyColors val="0"/>
        <c:ser>
          <c:idx val="0"/>
          <c:order val="0"/>
          <c:tx>
            <c:strRef>
              <c:f>Grundlage!$D$77</c:f>
              <c:strCache>
                <c:ptCount val="1"/>
                <c:pt idx="0">
                  <c:v>Mass zero Fuel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Grundlage!$B$63</c:f>
              <c:numCache>
                <c:formatCode>0.000</c:formatCode>
                <c:ptCount val="1"/>
                <c:pt idx="0">
                  <c:v>3.9098771929824565</c:v>
                </c:pt>
              </c:numCache>
            </c:numRef>
          </c:xVal>
          <c:yVal>
            <c:numRef>
              <c:f>Grundlage!$C$63</c:f>
              <c:numCache>
                <c:formatCode>0.0000</c:formatCode>
                <c:ptCount val="1"/>
                <c:pt idx="0">
                  <c:v>-1.4464912280701757E-2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76-4F20-ABAE-5010E471EF90}"/>
            </c:ext>
          </c:extLst>
        </c:ser>
        <c:ser>
          <c:idx val="1"/>
          <c:order val="1"/>
          <c:tx>
            <c:strRef>
              <c:f>Grundlage!$F$77</c:f>
              <c:strCache>
                <c:ptCount val="1"/>
                <c:pt idx="0">
                  <c:v>Take-off weight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Grundlage!$E$63</c:f>
              <c:numCache>
                <c:formatCode>0.000</c:formatCode>
                <c:ptCount val="1"/>
                <c:pt idx="0">
                  <c:v>3.9320461538461542</c:v>
                </c:pt>
              </c:numCache>
            </c:numRef>
          </c:xVal>
          <c:yVal>
            <c:numRef>
              <c:f>Grundlage!$F$63</c:f>
              <c:numCache>
                <c:formatCode>0.0000</c:formatCode>
                <c:ptCount val="1"/>
                <c:pt idx="0">
                  <c:v>-1.2684615384615388E-2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76-4F20-ABAE-5010E471E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903472"/>
        <c:axId val="655900848"/>
      </c:scatterChart>
      <c:valAx>
        <c:axId val="655903472"/>
        <c:scaling>
          <c:orientation val="minMax"/>
          <c:max val="4.2"/>
          <c:min val="3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5900848"/>
        <c:crossesAt val="-0.1"/>
        <c:crossBetween val="midCat"/>
      </c:valAx>
      <c:valAx>
        <c:axId val="655900848"/>
        <c:scaling>
          <c:orientation val="minMax"/>
          <c:max val="8.0000000000000016E-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5903472"/>
        <c:crossesAt val="3.5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Grundlage!$D$77</c:f>
              <c:strCache>
                <c:ptCount val="1"/>
                <c:pt idx="0">
                  <c:v>Mass zero Fuel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Grundlage!$B$78</c:f>
              <c:numCache>
                <c:formatCode>#,##0.000_ ;\-#,##0.000\ </c:formatCode>
                <c:ptCount val="1"/>
                <c:pt idx="0">
                  <c:v>3.9098771929824565</c:v>
                </c:pt>
              </c:numCache>
            </c:numRef>
          </c:xVal>
          <c:yVal>
            <c:numRef>
              <c:f>Grundlage!$D$78</c:f>
              <c:numCache>
                <c:formatCode>General</c:formatCode>
                <c:ptCount val="1"/>
                <c:pt idx="0">
                  <c:v>1425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F2-4A9F-9796-2E3B0CA01111}"/>
            </c:ext>
          </c:extLst>
        </c:ser>
        <c:ser>
          <c:idx val="1"/>
          <c:order val="1"/>
          <c:tx>
            <c:strRef>
              <c:f>Grundlage!$F$77</c:f>
              <c:strCache>
                <c:ptCount val="1"/>
                <c:pt idx="0">
                  <c:v>Take-off weight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Grundlage!$E$78</c:f>
              <c:numCache>
                <c:formatCode>#,##0.000_ ;\-#,##0.000\ </c:formatCode>
                <c:ptCount val="1"/>
                <c:pt idx="0">
                  <c:v>3.9320461538461542</c:v>
                </c:pt>
              </c:numCache>
            </c:numRef>
          </c:xVal>
          <c:yVal>
            <c:numRef>
              <c:f>Grundlage!$F$78</c:f>
              <c:numCache>
                <c:formatCode>General</c:formatCode>
                <c:ptCount val="1"/>
                <c:pt idx="0">
                  <c:v>1625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F2-4A9F-9796-2E3B0CA01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105040"/>
        <c:axId val="645106024"/>
      </c:scatterChart>
      <c:valAx>
        <c:axId val="645105040"/>
        <c:scaling>
          <c:orientation val="minMax"/>
          <c:max val="4.2"/>
          <c:min val="3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0_ ;\-#,##0.0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106024"/>
        <c:crossesAt val="4"/>
        <c:crossBetween val="midCat"/>
      </c:valAx>
      <c:valAx>
        <c:axId val="645106024"/>
        <c:scaling>
          <c:orientation val="minMax"/>
          <c:max val="1800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105040"/>
        <c:crossesAt val="0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C$93" noThreeD="1"/>
</file>

<file path=xl/ctrlProps/ctrlProp10.xml><?xml version="1.0" encoding="utf-8"?>
<formControlPr xmlns="http://schemas.microsoft.com/office/spreadsheetml/2009/9/main" objectType="Spin" dx="48" fmlaLink="$AT$21" max="110" min="70" page="10" val="80"/>
</file>

<file path=xl/ctrlProps/ctrlProp11.xml><?xml version="1.0" encoding="utf-8"?>
<formControlPr xmlns="http://schemas.microsoft.com/office/spreadsheetml/2009/9/main" objectType="Spin" dx="48" fmlaLink="$AT$47" max="1040" min="990" page="10" val="1015"/>
</file>

<file path=xl/ctrlProps/ctrlProp12.xml><?xml version="1.0" encoding="utf-8"?>
<formControlPr xmlns="http://schemas.microsoft.com/office/spreadsheetml/2009/9/main" objectType="Spin" dx="48" fmlaLink="$AT$62" max="60" min="30" page="10" val="50"/>
</file>

<file path=xl/ctrlProps/ctrlProp13.xml><?xml version="1.0" encoding="utf-8"?>
<formControlPr xmlns="http://schemas.microsoft.com/office/spreadsheetml/2009/9/main" objectType="Spin" dx="48" fmlaLink="$AT$64" inc="5" max="326" min="40" page="10" val="200"/>
</file>

<file path=xl/ctrlProps/ctrlProp14.xml><?xml version="1.0" encoding="utf-8"?>
<formControlPr xmlns="http://schemas.microsoft.com/office/spreadsheetml/2009/9/main" objectType="Spin" dx="48" fmlaLink="$AT$36" max="130" min="50" page="10" val="80"/>
</file>

<file path=xl/ctrlProps/ctrlProp15.xml><?xml version="1.0" encoding="utf-8"?>
<formControlPr xmlns="http://schemas.microsoft.com/office/spreadsheetml/2009/9/main" objectType="Spin" dx="48" fmlaLink="$AT$37" max="130" page="10" val="0"/>
</file>

<file path=xl/ctrlProps/ctrlProp16.xml><?xml version="1.0" encoding="utf-8"?>
<formControlPr xmlns="http://schemas.microsoft.com/office/spreadsheetml/2009/9/main" objectType="Spin" dx="48" fmlaLink="$AT$38" max="130" page="10" val="85"/>
</file>

<file path=xl/ctrlProps/ctrlProp17.xml><?xml version="1.0" encoding="utf-8"?>
<formControlPr xmlns="http://schemas.microsoft.com/office/spreadsheetml/2009/9/main" objectType="Spin" dx="48" fmlaLink="$AT$39" max="130" page="10" val="85"/>
</file>

<file path=xl/ctrlProps/ctrlProp18.xml><?xml version="1.0" encoding="utf-8"?>
<formControlPr xmlns="http://schemas.microsoft.com/office/spreadsheetml/2009/9/main" objectType="Spin" dx="48" fmlaLink="$AT$40" max="130" page="10" val="0"/>
</file>

<file path=xl/ctrlProps/ctrlProp19.xml><?xml version="1.0" encoding="utf-8"?>
<formControlPr xmlns="http://schemas.microsoft.com/office/spreadsheetml/2009/9/main" objectType="Spin" dx="48" fmlaLink="$AT$41" max="130" page="10" val="85"/>
</file>

<file path=xl/ctrlProps/ctrlProp2.xml><?xml version="1.0" encoding="utf-8"?>
<formControlPr xmlns="http://schemas.microsoft.com/office/spreadsheetml/2009/9/main" objectType="Radio" checked="Checked" noThreeD="1"/>
</file>

<file path=xl/ctrlProps/ctrlProp20.xml><?xml version="1.0" encoding="utf-8"?>
<formControlPr xmlns="http://schemas.microsoft.com/office/spreadsheetml/2009/9/main" objectType="Spin" dx="48" fmlaLink="$AT$42" max="200" page="10" val="15"/>
</file>

<file path=xl/ctrlProps/ctrlProp21.xml><?xml version="1.0" encoding="utf-8"?>
<formControlPr xmlns="http://schemas.microsoft.com/office/spreadsheetml/2009/9/main" objectType="Spin" dx="48" fmlaLink="$AT$61" max="60" page="10" val="0"/>
</file>

<file path=xl/ctrlProps/ctrlProp22.xml><?xml version="1.0" encoding="utf-8"?>
<formControlPr xmlns="http://schemas.microsoft.com/office/spreadsheetml/2009/9/main" objectType="Spin" dx="48" fmlaLink="$AT$2" max="20" page="10" val="7"/>
</file>

<file path=xl/ctrlProps/ctrlProp23.xml><?xml version="1.0" encoding="utf-8"?>
<formControlPr xmlns="http://schemas.microsoft.com/office/spreadsheetml/2009/9/main" objectType="Spin" dx="48" fmlaLink="$AT$39" max="130" page="10" val="85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CheckBox" checked="Checked" fmlaLink="$G$93" lockText="1" noThreeD="1"/>
</file>

<file path=xl/ctrlProps/ctrlProp5.xml><?xml version="1.0" encoding="utf-8"?>
<formControlPr xmlns="http://schemas.microsoft.com/office/spreadsheetml/2009/9/main" objectType="CheckBox" checked="Checked" fmlaLink="$G$94" lockText="1" noThreeD="1"/>
</file>

<file path=xl/ctrlProps/ctrlProp6.xml><?xml version="1.0" encoding="utf-8"?>
<formControlPr xmlns="http://schemas.microsoft.com/office/spreadsheetml/2009/9/main" objectType="CheckBox" checked="Checked" fmlaLink="$G$95" lockText="1" noThreeD="1"/>
</file>

<file path=xl/ctrlProps/ctrlProp7.xml><?xml version="1.0" encoding="utf-8"?>
<formControlPr xmlns="http://schemas.microsoft.com/office/spreadsheetml/2009/9/main" objectType="Spin" dx="48" fmlaLink="$F$114" max="1000" page="10" val="3"/>
</file>

<file path=xl/ctrlProps/ctrlProp8.xml><?xml version="1.0" encoding="utf-8"?>
<formControlPr xmlns="http://schemas.microsoft.com/office/spreadsheetml/2009/9/main" objectType="Spin" dx="48" fmlaLink="$F$113" max="1000" page="10" val="24"/>
</file>

<file path=xl/ctrlProps/ctrlProp9.xml><?xml version="1.0" encoding="utf-8"?>
<formControlPr xmlns="http://schemas.microsoft.com/office/spreadsheetml/2009/9/main" objectType="Spin" dx="48" fmlaLink="$AT$23" max="100" min="80" page="10" val="8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</xdr:colOff>
      <xdr:row>63</xdr:row>
      <xdr:rowOff>80682</xdr:rowOff>
    </xdr:from>
    <xdr:to>
      <xdr:col>5</xdr:col>
      <xdr:colOff>1159645</xdr:colOff>
      <xdr:row>74</xdr:row>
      <xdr:rowOff>188388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10329</xdr:colOff>
      <xdr:row>64</xdr:row>
      <xdr:rowOff>61700</xdr:rowOff>
    </xdr:from>
    <xdr:to>
      <xdr:col>5</xdr:col>
      <xdr:colOff>470913</xdr:colOff>
      <xdr:row>73</xdr:row>
      <xdr:rowOff>67158</xdr:rowOff>
    </xdr:to>
    <xdr:sp macro="" textlink="">
      <xdr:nvSpPr>
        <xdr:cNvPr id="8" name="Freihandform: For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373964" y="13777700"/>
          <a:ext cx="3217231" cy="2224223"/>
        </a:xfrm>
        <a:custGeom>
          <a:avLst/>
          <a:gdLst>
            <a:gd name="connsiteX0" fmla="*/ 0 w 3120390"/>
            <a:gd name="connsiteY0" fmla="*/ 483870 h 2282190"/>
            <a:gd name="connsiteX1" fmla="*/ 449580 w 3120390"/>
            <a:gd name="connsiteY1" fmla="*/ 483870 h 2282190"/>
            <a:gd name="connsiteX2" fmla="*/ 1546860 w 3120390"/>
            <a:gd name="connsiteY2" fmla="*/ 3810 h 2282190"/>
            <a:gd name="connsiteX3" fmla="*/ 3120390 w 3120390"/>
            <a:gd name="connsiteY3" fmla="*/ 0 h 2282190"/>
            <a:gd name="connsiteX4" fmla="*/ 3108960 w 3120390"/>
            <a:gd name="connsiteY4" fmla="*/ 2266950 h 2282190"/>
            <a:gd name="connsiteX5" fmla="*/ 1592580 w 3120390"/>
            <a:gd name="connsiteY5" fmla="*/ 2282190 h 2282190"/>
            <a:gd name="connsiteX6" fmla="*/ 457200 w 3120390"/>
            <a:gd name="connsiteY6" fmla="*/ 1764030 h 2282190"/>
            <a:gd name="connsiteX7" fmla="*/ 53340 w 3120390"/>
            <a:gd name="connsiteY7" fmla="*/ 1748790 h 2282190"/>
            <a:gd name="connsiteX8" fmla="*/ 0 w 3120390"/>
            <a:gd name="connsiteY8" fmla="*/ 483870 h 2282190"/>
            <a:gd name="connsiteX0" fmla="*/ 0 w 3120390"/>
            <a:gd name="connsiteY0" fmla="*/ 483870 h 2282190"/>
            <a:gd name="connsiteX1" fmla="*/ 449580 w 3120390"/>
            <a:gd name="connsiteY1" fmla="*/ 483870 h 2282190"/>
            <a:gd name="connsiteX2" fmla="*/ 1546860 w 3120390"/>
            <a:gd name="connsiteY2" fmla="*/ 3810 h 2282190"/>
            <a:gd name="connsiteX3" fmla="*/ 3120390 w 3120390"/>
            <a:gd name="connsiteY3" fmla="*/ 0 h 2282190"/>
            <a:gd name="connsiteX4" fmla="*/ 3108960 w 3120390"/>
            <a:gd name="connsiteY4" fmla="*/ 2266950 h 2282190"/>
            <a:gd name="connsiteX5" fmla="*/ 1592580 w 3120390"/>
            <a:gd name="connsiteY5" fmla="*/ 2282190 h 2282190"/>
            <a:gd name="connsiteX6" fmla="*/ 457200 w 3120390"/>
            <a:gd name="connsiteY6" fmla="*/ 1764030 h 2282190"/>
            <a:gd name="connsiteX7" fmla="*/ 4111 w 3120390"/>
            <a:gd name="connsiteY7" fmla="*/ 1756449 h 2282190"/>
            <a:gd name="connsiteX8" fmla="*/ 0 w 3120390"/>
            <a:gd name="connsiteY8" fmla="*/ 483870 h 2282190"/>
            <a:gd name="connsiteX0" fmla="*/ 0 w 3120390"/>
            <a:gd name="connsiteY0" fmla="*/ 483870 h 2463932"/>
            <a:gd name="connsiteX1" fmla="*/ 449580 w 3120390"/>
            <a:gd name="connsiteY1" fmla="*/ 483870 h 2463932"/>
            <a:gd name="connsiteX2" fmla="*/ 1546860 w 3120390"/>
            <a:gd name="connsiteY2" fmla="*/ 3810 h 2463932"/>
            <a:gd name="connsiteX3" fmla="*/ 3120390 w 3120390"/>
            <a:gd name="connsiteY3" fmla="*/ 0 h 2463932"/>
            <a:gd name="connsiteX4" fmla="*/ 3108960 w 3120390"/>
            <a:gd name="connsiteY4" fmla="*/ 2266950 h 2463932"/>
            <a:gd name="connsiteX5" fmla="*/ 1639292 w 3120390"/>
            <a:gd name="connsiteY5" fmla="*/ 2463932 h 2463932"/>
            <a:gd name="connsiteX6" fmla="*/ 457200 w 3120390"/>
            <a:gd name="connsiteY6" fmla="*/ 1764030 h 2463932"/>
            <a:gd name="connsiteX7" fmla="*/ 4111 w 3120390"/>
            <a:gd name="connsiteY7" fmla="*/ 1756449 h 2463932"/>
            <a:gd name="connsiteX8" fmla="*/ 0 w 3120390"/>
            <a:gd name="connsiteY8" fmla="*/ 483870 h 2463932"/>
            <a:gd name="connsiteX0" fmla="*/ 0 w 3120390"/>
            <a:gd name="connsiteY0" fmla="*/ 483870 h 2468485"/>
            <a:gd name="connsiteX1" fmla="*/ 449580 w 3120390"/>
            <a:gd name="connsiteY1" fmla="*/ 483870 h 2468485"/>
            <a:gd name="connsiteX2" fmla="*/ 1546860 w 3120390"/>
            <a:gd name="connsiteY2" fmla="*/ 3810 h 2468485"/>
            <a:gd name="connsiteX3" fmla="*/ 3120390 w 3120390"/>
            <a:gd name="connsiteY3" fmla="*/ 0 h 2468485"/>
            <a:gd name="connsiteX4" fmla="*/ 3102517 w 3120390"/>
            <a:gd name="connsiteY4" fmla="*/ 2468485 h 2468485"/>
            <a:gd name="connsiteX5" fmla="*/ 1639292 w 3120390"/>
            <a:gd name="connsiteY5" fmla="*/ 2463932 h 2468485"/>
            <a:gd name="connsiteX6" fmla="*/ 457200 w 3120390"/>
            <a:gd name="connsiteY6" fmla="*/ 1764030 h 2468485"/>
            <a:gd name="connsiteX7" fmla="*/ 4111 w 3120390"/>
            <a:gd name="connsiteY7" fmla="*/ 1756449 h 2468485"/>
            <a:gd name="connsiteX8" fmla="*/ 0 w 3120390"/>
            <a:gd name="connsiteY8" fmla="*/ 483870 h 2468485"/>
            <a:gd name="connsiteX0" fmla="*/ 0 w 3166165"/>
            <a:gd name="connsiteY0" fmla="*/ 483870 h 2480037"/>
            <a:gd name="connsiteX1" fmla="*/ 449580 w 3166165"/>
            <a:gd name="connsiteY1" fmla="*/ 483870 h 2480037"/>
            <a:gd name="connsiteX2" fmla="*/ 1546860 w 3166165"/>
            <a:gd name="connsiteY2" fmla="*/ 3810 h 2480037"/>
            <a:gd name="connsiteX3" fmla="*/ 3120390 w 3166165"/>
            <a:gd name="connsiteY3" fmla="*/ 0 h 2480037"/>
            <a:gd name="connsiteX4" fmla="*/ 3166165 w 3166165"/>
            <a:gd name="connsiteY4" fmla="*/ 2480037 h 2480037"/>
            <a:gd name="connsiteX5" fmla="*/ 1639292 w 3166165"/>
            <a:gd name="connsiteY5" fmla="*/ 2463932 h 2480037"/>
            <a:gd name="connsiteX6" fmla="*/ 457200 w 3166165"/>
            <a:gd name="connsiteY6" fmla="*/ 1764030 h 2480037"/>
            <a:gd name="connsiteX7" fmla="*/ 4111 w 3166165"/>
            <a:gd name="connsiteY7" fmla="*/ 1756449 h 2480037"/>
            <a:gd name="connsiteX8" fmla="*/ 0 w 3166165"/>
            <a:gd name="connsiteY8" fmla="*/ 483870 h 2480037"/>
            <a:gd name="connsiteX0" fmla="*/ 0 w 3166835"/>
            <a:gd name="connsiteY0" fmla="*/ 487721 h 2483888"/>
            <a:gd name="connsiteX1" fmla="*/ 449580 w 3166835"/>
            <a:gd name="connsiteY1" fmla="*/ 487721 h 2483888"/>
            <a:gd name="connsiteX2" fmla="*/ 1546860 w 3166835"/>
            <a:gd name="connsiteY2" fmla="*/ 7661 h 2483888"/>
            <a:gd name="connsiteX3" fmla="*/ 3166835 w 3166835"/>
            <a:gd name="connsiteY3" fmla="*/ 0 h 2483888"/>
            <a:gd name="connsiteX4" fmla="*/ 3166165 w 3166835"/>
            <a:gd name="connsiteY4" fmla="*/ 2483888 h 2483888"/>
            <a:gd name="connsiteX5" fmla="*/ 1639292 w 3166835"/>
            <a:gd name="connsiteY5" fmla="*/ 2467783 h 2483888"/>
            <a:gd name="connsiteX6" fmla="*/ 457200 w 3166835"/>
            <a:gd name="connsiteY6" fmla="*/ 1767881 h 2483888"/>
            <a:gd name="connsiteX7" fmla="*/ 4111 w 3166835"/>
            <a:gd name="connsiteY7" fmla="*/ 1760300 h 2483888"/>
            <a:gd name="connsiteX8" fmla="*/ 0 w 3166835"/>
            <a:gd name="connsiteY8" fmla="*/ 487721 h 2483888"/>
            <a:gd name="connsiteX0" fmla="*/ 0 w 3166835"/>
            <a:gd name="connsiteY0" fmla="*/ 487721 h 2483888"/>
            <a:gd name="connsiteX1" fmla="*/ 449580 w 3166835"/>
            <a:gd name="connsiteY1" fmla="*/ 487721 h 2483888"/>
            <a:gd name="connsiteX2" fmla="*/ 1546860 w 3166835"/>
            <a:gd name="connsiteY2" fmla="*/ 7661 h 2483888"/>
            <a:gd name="connsiteX3" fmla="*/ 3166835 w 3166835"/>
            <a:gd name="connsiteY3" fmla="*/ 0 h 2483888"/>
            <a:gd name="connsiteX4" fmla="*/ 3166165 w 3166835"/>
            <a:gd name="connsiteY4" fmla="*/ 2483888 h 2483888"/>
            <a:gd name="connsiteX5" fmla="*/ 1639292 w 3166835"/>
            <a:gd name="connsiteY5" fmla="*/ 2467783 h 2483888"/>
            <a:gd name="connsiteX6" fmla="*/ 445158 w 3166835"/>
            <a:gd name="connsiteY6" fmla="*/ 1767881 h 2483888"/>
            <a:gd name="connsiteX7" fmla="*/ 4111 w 3166835"/>
            <a:gd name="connsiteY7" fmla="*/ 1760300 h 2483888"/>
            <a:gd name="connsiteX8" fmla="*/ 0 w 3166835"/>
            <a:gd name="connsiteY8" fmla="*/ 487721 h 24838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3166835" h="2483888">
              <a:moveTo>
                <a:pt x="0" y="487721"/>
              </a:moveTo>
              <a:lnTo>
                <a:pt x="449580" y="487721"/>
              </a:lnTo>
              <a:lnTo>
                <a:pt x="1546860" y="7661"/>
              </a:lnTo>
              <a:lnTo>
                <a:pt x="3166835" y="0"/>
              </a:lnTo>
              <a:cubicBezTo>
                <a:pt x="3166612" y="827963"/>
                <a:pt x="3166388" y="1655925"/>
                <a:pt x="3166165" y="2483888"/>
              </a:cubicBezTo>
              <a:lnTo>
                <a:pt x="1639292" y="2467783"/>
              </a:lnTo>
              <a:lnTo>
                <a:pt x="445158" y="1767881"/>
              </a:lnTo>
              <a:lnTo>
                <a:pt x="4111" y="1760300"/>
              </a:lnTo>
              <a:cubicBezTo>
                <a:pt x="2741" y="1336107"/>
                <a:pt x="1370" y="911914"/>
                <a:pt x="0" y="487721"/>
              </a:cubicBezTo>
              <a:close/>
            </a:path>
          </a:pathLst>
        </a:cu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326781</xdr:colOff>
      <xdr:row>78</xdr:row>
      <xdr:rowOff>149469</xdr:rowOff>
    </xdr:from>
    <xdr:to>
      <xdr:col>5</xdr:col>
      <xdr:colOff>1088781</xdr:colOff>
      <xdr:row>90</xdr:row>
      <xdr:rowOff>249115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99172</xdr:colOff>
      <xdr:row>3</xdr:row>
      <xdr:rowOff>31119</xdr:rowOff>
    </xdr:from>
    <xdr:to>
      <xdr:col>27</xdr:col>
      <xdr:colOff>301326</xdr:colOff>
      <xdr:row>3</xdr:row>
      <xdr:rowOff>233273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17088459" y="776554"/>
          <a:ext cx="202154" cy="202154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/>
          <a:endParaRPr lang="de-CH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32754</xdr:colOff>
      <xdr:row>3</xdr:row>
      <xdr:rowOff>47160</xdr:rowOff>
    </xdr:from>
    <xdr:to>
      <xdr:col>32</xdr:col>
      <xdr:colOff>216530</xdr:colOff>
      <xdr:row>3</xdr:row>
      <xdr:rowOff>231400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>
        <a:xfrm>
          <a:off x="11032448" y="1033278"/>
          <a:ext cx="183776" cy="184240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/>
          <a:endParaRPr lang="de-CH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9331</xdr:colOff>
      <xdr:row>3</xdr:row>
      <xdr:rowOff>29795</xdr:rowOff>
    </xdr:from>
    <xdr:to>
      <xdr:col>39</xdr:col>
      <xdr:colOff>211485</xdr:colOff>
      <xdr:row>3</xdr:row>
      <xdr:rowOff>233582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/>
        </xdr:cNvSpPr>
      </xdr:nvSpPr>
      <xdr:spPr>
        <a:xfrm>
          <a:off x="21020653" y="775230"/>
          <a:ext cx="202154" cy="203787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/>
          <a:endParaRPr lang="de-CH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92548</xdr:colOff>
      <xdr:row>35</xdr:row>
      <xdr:rowOff>40514</xdr:rowOff>
    </xdr:from>
    <xdr:to>
      <xdr:col>27</xdr:col>
      <xdr:colOff>294702</xdr:colOff>
      <xdr:row>35</xdr:row>
      <xdr:rowOff>242668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/>
        </xdr:cNvSpPr>
      </xdr:nvSpPr>
      <xdr:spPr>
        <a:xfrm>
          <a:off x="16981734" y="7769371"/>
          <a:ext cx="202154" cy="202154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/>
          <a:endParaRPr lang="de-CH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17705</xdr:colOff>
      <xdr:row>35</xdr:row>
      <xdr:rowOff>36801</xdr:rowOff>
    </xdr:from>
    <xdr:to>
      <xdr:col>32</xdr:col>
      <xdr:colOff>219859</xdr:colOff>
      <xdr:row>35</xdr:row>
      <xdr:rowOff>239465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/>
        </xdr:cNvSpPr>
      </xdr:nvSpPr>
      <xdr:spPr>
        <a:xfrm>
          <a:off x="18607192" y="7739627"/>
          <a:ext cx="202154" cy="202664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/>
          <a:endParaRPr lang="de-CH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7188</xdr:colOff>
      <xdr:row>35</xdr:row>
      <xdr:rowOff>31535</xdr:rowOff>
    </xdr:from>
    <xdr:to>
      <xdr:col>39</xdr:col>
      <xdr:colOff>209342</xdr:colOff>
      <xdr:row>35</xdr:row>
      <xdr:rowOff>235322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/>
        </xdr:cNvSpPr>
      </xdr:nvSpPr>
      <xdr:spPr>
        <a:xfrm>
          <a:off x="21018510" y="7734361"/>
          <a:ext cx="202154" cy="203787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/>
          <a:endParaRPr lang="de-CH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46</xdr:col>
      <xdr:colOff>849630</xdr:colOff>
      <xdr:row>49</xdr:row>
      <xdr:rowOff>119745</xdr:rowOff>
    </xdr:from>
    <xdr:to>
      <xdr:col>49</xdr:col>
      <xdr:colOff>228600</xdr:colOff>
      <xdr:row>66</xdr:row>
      <xdr:rowOff>106680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8460795" y="10729474"/>
          <a:ext cx="3000711" cy="35862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642261</xdr:colOff>
      <xdr:row>63</xdr:row>
      <xdr:rowOff>152405</xdr:rowOff>
    </xdr:from>
    <xdr:to>
      <xdr:col>46</xdr:col>
      <xdr:colOff>495300</xdr:colOff>
      <xdr:row>67</xdr:row>
      <xdr:rowOff>146957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 flipV="1">
          <a:off x="2835732" y="12257319"/>
          <a:ext cx="821868" cy="9960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645459</xdr:colOff>
      <xdr:row>62</xdr:row>
      <xdr:rowOff>129988</xdr:rowOff>
    </xdr:from>
    <xdr:to>
      <xdr:col>45</xdr:col>
      <xdr:colOff>658906</xdr:colOff>
      <xdr:row>63</xdr:row>
      <xdr:rowOff>152400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2886635" y="12366812"/>
          <a:ext cx="13447" cy="26894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214745</xdr:colOff>
      <xdr:row>68</xdr:row>
      <xdr:rowOff>90055</xdr:rowOff>
    </xdr:from>
    <xdr:to>
      <xdr:col>43</xdr:col>
      <xdr:colOff>207819</xdr:colOff>
      <xdr:row>72</xdr:row>
      <xdr:rowOff>117763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 flipV="1">
          <a:off x="6989618" y="14955982"/>
          <a:ext cx="7529946" cy="10252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0</xdr:colOff>
          <xdr:row>3</xdr:row>
          <xdr:rowOff>60960</xdr:rowOff>
        </xdr:from>
        <xdr:to>
          <xdr:col>46</xdr:col>
          <xdr:colOff>0</xdr:colOff>
          <xdr:row>5</xdr:row>
          <xdr:rowOff>213360</xdr:rowOff>
        </xdr:to>
        <xdr:grpSp>
          <xdr:nvGrpSpPr>
            <xdr:cNvPr id="8301" name="Gruppieren 8300">
              <a:extLs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GrpSpPr/>
          </xdr:nvGrpSpPr>
          <xdr:grpSpPr>
            <a:xfrm>
              <a:off x="16625047" y="800548"/>
              <a:ext cx="1017494" cy="645459"/>
              <a:chOff x="2209799" y="800546"/>
              <a:chExt cx="961021" cy="645462"/>
            </a:xfrm>
          </xdr:grpSpPr>
          <xdr:sp macro="" textlink="">
            <xdr:nvSpPr>
              <xdr:cNvPr id="8286" name="Option Button 94" hidden="1">
                <a:extLst>
                  <a:ext uri="{63B3BB69-23CF-44E3-9099-C40C66FF867C}">
                    <a14:compatExt spid="_x0000_s8286"/>
                  </a:ext>
                  <a:ext uri="{FF2B5EF4-FFF2-40B4-BE49-F238E27FC236}">
                    <a16:creationId xmlns:a16="http://schemas.microsoft.com/office/drawing/2014/main" id="{00000000-0008-0000-0000-00005E200000}"/>
                  </a:ext>
                </a:extLst>
              </xdr:cNvPr>
              <xdr:cNvSpPr/>
            </xdr:nvSpPr>
            <xdr:spPr bwMode="auto">
              <a:xfrm>
                <a:off x="2213613" y="800546"/>
                <a:ext cx="957207" cy="2008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54864" rIns="0" bIns="54864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Instruction</a:t>
                </a:r>
              </a:p>
            </xdr:txBody>
          </xdr:sp>
          <xdr:sp macro="" textlink="">
            <xdr:nvSpPr>
              <xdr:cNvPr id="8287" name="Option Button 95" hidden="1">
                <a:extLst>
                  <a:ext uri="{63B3BB69-23CF-44E3-9099-C40C66FF867C}">
                    <a14:compatExt spid="_x0000_s8287"/>
                  </a:ext>
                  <a:ext uri="{FF2B5EF4-FFF2-40B4-BE49-F238E27FC236}">
                    <a16:creationId xmlns:a16="http://schemas.microsoft.com/office/drawing/2014/main" id="{00000000-0008-0000-0000-00005F200000}"/>
                  </a:ext>
                </a:extLst>
              </xdr:cNvPr>
              <xdr:cNvSpPr/>
            </xdr:nvSpPr>
            <xdr:spPr bwMode="auto">
              <a:xfrm>
                <a:off x="2209799" y="1020408"/>
                <a:ext cx="759085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54864" rIns="0" bIns="54864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Privat</a:t>
                </a:r>
              </a:p>
            </xdr:txBody>
          </xdr:sp>
          <xdr:sp macro="" textlink="">
            <xdr:nvSpPr>
              <xdr:cNvPr id="8288" name="Option Button 96" hidden="1">
                <a:extLst>
                  <a:ext uri="{63B3BB69-23CF-44E3-9099-C40C66FF867C}">
                    <a14:compatExt spid="_x0000_s8288"/>
                  </a:ext>
                  <a:ext uri="{FF2B5EF4-FFF2-40B4-BE49-F238E27FC236}">
                    <a16:creationId xmlns:a16="http://schemas.microsoft.com/office/drawing/2014/main" id="{00000000-0008-0000-0000-000060200000}"/>
                  </a:ext>
                </a:extLst>
              </xdr:cNvPr>
              <xdr:cNvSpPr/>
            </xdr:nvSpPr>
            <xdr:spPr bwMode="auto">
              <a:xfrm>
                <a:off x="2232660" y="1247888"/>
                <a:ext cx="922916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54864" rIns="0" bIns="54864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Commercial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156210</xdr:colOff>
          <xdr:row>3</xdr:row>
          <xdr:rowOff>38100</xdr:rowOff>
        </xdr:from>
        <xdr:to>
          <xdr:col>47</xdr:col>
          <xdr:colOff>1268730</xdr:colOff>
          <xdr:row>4</xdr:row>
          <xdr:rowOff>49530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Valid license, medical and type rating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167640</xdr:colOff>
          <xdr:row>3</xdr:row>
          <xdr:rowOff>243840</xdr:rowOff>
        </xdr:from>
        <xdr:to>
          <xdr:col>47</xdr:col>
          <xdr:colOff>1276350</xdr:colOff>
          <xdr:row>5</xdr:row>
          <xdr:rowOff>7620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NOTAM / DABS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171450</xdr:colOff>
          <xdr:row>4</xdr:row>
          <xdr:rowOff>213360</xdr:rowOff>
        </xdr:from>
        <xdr:to>
          <xdr:col>47</xdr:col>
          <xdr:colOff>1276350</xdr:colOff>
          <xdr:row>5</xdr:row>
          <xdr:rowOff>220980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Current on helicopter type ( 8 weeks)</a:t>
              </a:r>
            </a:p>
          </xdr:txBody>
        </xdr:sp>
        <xdr:clientData fLocksWithSheet="0"/>
      </xdr:twoCellAnchor>
    </mc:Choice>
    <mc:Fallback/>
  </mc:AlternateContent>
  <xdr:twoCellAnchor>
    <xdr:from>
      <xdr:col>46</xdr:col>
      <xdr:colOff>85164</xdr:colOff>
      <xdr:row>16</xdr:row>
      <xdr:rowOff>112058</xdr:rowOff>
    </xdr:from>
    <xdr:to>
      <xdr:col>47</xdr:col>
      <xdr:colOff>1228164</xdr:colOff>
      <xdr:row>16</xdr:row>
      <xdr:rowOff>121024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18610729" y="3841376"/>
          <a:ext cx="2501153" cy="89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685800</xdr:colOff>
          <xdr:row>30</xdr:row>
          <xdr:rowOff>224790</xdr:rowOff>
        </xdr:from>
        <xdr:to>
          <xdr:col>45</xdr:col>
          <xdr:colOff>922020</xdr:colOff>
          <xdr:row>32</xdr:row>
          <xdr:rowOff>19050</xdr:rowOff>
        </xdr:to>
        <xdr:sp macro="" textlink="">
          <xdr:nvSpPr>
            <xdr:cNvPr id="8308" name="Spinner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0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693420</xdr:colOff>
          <xdr:row>26</xdr:row>
          <xdr:rowOff>125730</xdr:rowOff>
        </xdr:from>
        <xdr:to>
          <xdr:col>45</xdr:col>
          <xdr:colOff>929640</xdr:colOff>
          <xdr:row>28</xdr:row>
          <xdr:rowOff>34290</xdr:rowOff>
        </xdr:to>
        <xdr:sp macro="" textlink="">
          <xdr:nvSpPr>
            <xdr:cNvPr id="8309" name="Spinner 117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0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693420</xdr:colOff>
          <xdr:row>21</xdr:row>
          <xdr:rowOff>129540</xdr:rowOff>
        </xdr:from>
        <xdr:to>
          <xdr:col>45</xdr:col>
          <xdr:colOff>933450</xdr:colOff>
          <xdr:row>23</xdr:row>
          <xdr:rowOff>26670</xdr:rowOff>
        </xdr:to>
        <xdr:sp macro="" textlink="">
          <xdr:nvSpPr>
            <xdr:cNvPr id="8320" name="Spinner 128" hidden="1">
              <a:extLst>
                <a:ext uri="{63B3BB69-23CF-44E3-9099-C40C66FF867C}">
                  <a14:compatExt spid="_x0000_s8320"/>
                </a:ext>
                <a:ext uri="{FF2B5EF4-FFF2-40B4-BE49-F238E27FC236}">
                  <a16:creationId xmlns:a16="http://schemas.microsoft.com/office/drawing/2014/main" id="{00000000-0008-0000-0000-00008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704850</xdr:colOff>
          <xdr:row>19</xdr:row>
          <xdr:rowOff>144780</xdr:rowOff>
        </xdr:from>
        <xdr:to>
          <xdr:col>45</xdr:col>
          <xdr:colOff>941070</xdr:colOff>
          <xdr:row>21</xdr:row>
          <xdr:rowOff>57150</xdr:rowOff>
        </xdr:to>
        <xdr:sp macro="" textlink="">
          <xdr:nvSpPr>
            <xdr:cNvPr id="8321" name="Spinner 129" hidden="1">
              <a:extLst>
                <a:ext uri="{63B3BB69-23CF-44E3-9099-C40C66FF867C}">
                  <a14:compatExt spid="_x0000_s8321"/>
                </a:ext>
                <a:ext uri="{FF2B5EF4-FFF2-40B4-BE49-F238E27FC236}">
                  <a16:creationId xmlns:a16="http://schemas.microsoft.com/office/drawing/2014/main" id="{00000000-0008-0000-0000-00008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22860</xdr:colOff>
          <xdr:row>45</xdr:row>
          <xdr:rowOff>198120</xdr:rowOff>
        </xdr:from>
        <xdr:to>
          <xdr:col>46</xdr:col>
          <xdr:colOff>255270</xdr:colOff>
          <xdr:row>47</xdr:row>
          <xdr:rowOff>34290</xdr:rowOff>
        </xdr:to>
        <xdr:sp macro="" textlink="">
          <xdr:nvSpPr>
            <xdr:cNvPr id="8323" name="Spinner 131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00000000-0008-0000-0000-00008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784860</xdr:colOff>
          <xdr:row>61</xdr:row>
          <xdr:rowOff>15240</xdr:rowOff>
        </xdr:from>
        <xdr:to>
          <xdr:col>45</xdr:col>
          <xdr:colOff>963930</xdr:colOff>
          <xdr:row>61</xdr:row>
          <xdr:rowOff>236220</xdr:rowOff>
        </xdr:to>
        <xdr:sp macro="" textlink="">
          <xdr:nvSpPr>
            <xdr:cNvPr id="8324" name="Spinner 132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00000000-0008-0000-0000-00008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45</xdr:col>
      <xdr:colOff>1011667</xdr:colOff>
      <xdr:row>17</xdr:row>
      <xdr:rowOff>129540</xdr:rowOff>
    </xdr:from>
    <xdr:to>
      <xdr:col>46</xdr:col>
      <xdr:colOff>1294727</xdr:colOff>
      <xdr:row>17</xdr:row>
      <xdr:rowOff>178846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 flipH="1" flipV="1">
          <a:off x="25845247" y="4072890"/>
          <a:ext cx="1300330" cy="493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53788</xdr:colOff>
      <xdr:row>17</xdr:row>
      <xdr:rowOff>228600</xdr:rowOff>
    </xdr:from>
    <xdr:to>
      <xdr:col>46</xdr:col>
      <xdr:colOff>1353671</xdr:colOff>
      <xdr:row>18</xdr:row>
      <xdr:rowOff>103094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 flipH="1">
          <a:off x="3263153" y="4155141"/>
          <a:ext cx="1299883" cy="1210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586155</xdr:colOff>
      <xdr:row>14</xdr:row>
      <xdr:rowOff>93783</xdr:rowOff>
    </xdr:from>
    <xdr:to>
      <xdr:col>47</xdr:col>
      <xdr:colOff>1271956</xdr:colOff>
      <xdr:row>15</xdr:row>
      <xdr:rowOff>11723</xdr:rowOff>
    </xdr:to>
    <xdr:cxnSp macro="">
      <xdr:nvCxnSpPr>
        <xdr:cNvPr id="99" name="Verbinder: gewinkelt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 rot="10800000" flipV="1">
          <a:off x="2825263" y="3461237"/>
          <a:ext cx="3024555" cy="117232"/>
        </a:xfrm>
        <a:prstGeom prst="bentConnector3">
          <a:avLst>
            <a:gd name="adj1" fmla="val 100194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1356946</xdr:colOff>
      <xdr:row>15</xdr:row>
      <xdr:rowOff>117231</xdr:rowOff>
    </xdr:from>
    <xdr:to>
      <xdr:col>47</xdr:col>
      <xdr:colOff>1251610</xdr:colOff>
      <xdr:row>15</xdr:row>
      <xdr:rowOff>120850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 flipH="1" flipV="1">
          <a:off x="4563208" y="3683977"/>
          <a:ext cx="1266264" cy="36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830580</xdr:colOff>
          <xdr:row>62</xdr:row>
          <xdr:rowOff>236220</xdr:rowOff>
        </xdr:from>
        <xdr:to>
          <xdr:col>46</xdr:col>
          <xdr:colOff>41910</xdr:colOff>
          <xdr:row>64</xdr:row>
          <xdr:rowOff>26670</xdr:rowOff>
        </xdr:to>
        <xdr:sp macro="" textlink="">
          <xdr:nvSpPr>
            <xdr:cNvPr id="8331" name="Spinner 139" hidden="1">
              <a:extLst>
                <a:ext uri="{63B3BB69-23CF-44E3-9099-C40C66FF867C}">
                  <a14:compatExt spid="_x0000_s8331"/>
                </a:ext>
                <a:ext uri="{FF2B5EF4-FFF2-40B4-BE49-F238E27FC236}">
                  <a16:creationId xmlns:a16="http://schemas.microsoft.com/office/drawing/2014/main" id="{00000000-0008-0000-0000-00008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</xdr:colOff>
          <xdr:row>35</xdr:row>
          <xdr:rowOff>11430</xdr:rowOff>
        </xdr:from>
        <xdr:to>
          <xdr:col>45</xdr:col>
          <xdr:colOff>194310</xdr:colOff>
          <xdr:row>35</xdr:row>
          <xdr:rowOff>236220</xdr:rowOff>
        </xdr:to>
        <xdr:sp macro="" textlink="">
          <xdr:nvSpPr>
            <xdr:cNvPr id="8336" name="Spinner 144" hidden="1">
              <a:extLst>
                <a:ext uri="{63B3BB69-23CF-44E3-9099-C40C66FF867C}">
                  <a14:compatExt spid="_x0000_s8336"/>
                </a:ext>
                <a:ext uri="{FF2B5EF4-FFF2-40B4-BE49-F238E27FC236}">
                  <a16:creationId xmlns:a16="http://schemas.microsoft.com/office/drawing/2014/main" id="{00000000-0008-0000-0000-00009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</xdr:colOff>
          <xdr:row>36</xdr:row>
          <xdr:rowOff>0</xdr:rowOff>
        </xdr:from>
        <xdr:to>
          <xdr:col>45</xdr:col>
          <xdr:colOff>194310</xdr:colOff>
          <xdr:row>36</xdr:row>
          <xdr:rowOff>220980</xdr:rowOff>
        </xdr:to>
        <xdr:sp macro="" textlink="">
          <xdr:nvSpPr>
            <xdr:cNvPr id="8337" name="Spinner 145" hidden="1">
              <a:extLst>
                <a:ext uri="{63B3BB69-23CF-44E3-9099-C40C66FF867C}">
                  <a14:compatExt spid="_x0000_s8337"/>
                </a:ext>
                <a:ext uri="{FF2B5EF4-FFF2-40B4-BE49-F238E27FC236}">
                  <a16:creationId xmlns:a16="http://schemas.microsoft.com/office/drawing/2014/main" id="{00000000-0008-0000-0000-00009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</xdr:colOff>
          <xdr:row>37</xdr:row>
          <xdr:rowOff>7620</xdr:rowOff>
        </xdr:from>
        <xdr:to>
          <xdr:col>45</xdr:col>
          <xdr:colOff>194310</xdr:colOff>
          <xdr:row>37</xdr:row>
          <xdr:rowOff>228600</xdr:rowOff>
        </xdr:to>
        <xdr:sp macro="" textlink="">
          <xdr:nvSpPr>
            <xdr:cNvPr id="8338" name="Spinner 146" hidden="1">
              <a:extLst>
                <a:ext uri="{63B3BB69-23CF-44E3-9099-C40C66FF867C}">
                  <a14:compatExt spid="_x0000_s8338"/>
                </a:ext>
                <a:ext uri="{FF2B5EF4-FFF2-40B4-BE49-F238E27FC236}">
                  <a16:creationId xmlns:a16="http://schemas.microsoft.com/office/drawing/2014/main" id="{00000000-0008-0000-0000-00009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</xdr:colOff>
          <xdr:row>38</xdr:row>
          <xdr:rowOff>15240</xdr:rowOff>
        </xdr:from>
        <xdr:to>
          <xdr:col>45</xdr:col>
          <xdr:colOff>179070</xdr:colOff>
          <xdr:row>38</xdr:row>
          <xdr:rowOff>236220</xdr:rowOff>
        </xdr:to>
        <xdr:sp macro="" textlink="">
          <xdr:nvSpPr>
            <xdr:cNvPr id="8339" name="Spinner 147" hidden="1">
              <a:extLst>
                <a:ext uri="{63B3BB69-23CF-44E3-9099-C40C66FF867C}">
                  <a14:compatExt spid="_x0000_s8339"/>
                </a:ext>
                <a:ext uri="{FF2B5EF4-FFF2-40B4-BE49-F238E27FC236}">
                  <a16:creationId xmlns:a16="http://schemas.microsoft.com/office/drawing/2014/main" id="{00000000-0008-0000-0000-00009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</xdr:colOff>
          <xdr:row>39</xdr:row>
          <xdr:rowOff>15240</xdr:rowOff>
        </xdr:from>
        <xdr:to>
          <xdr:col>45</xdr:col>
          <xdr:colOff>179070</xdr:colOff>
          <xdr:row>39</xdr:row>
          <xdr:rowOff>236220</xdr:rowOff>
        </xdr:to>
        <xdr:sp macro="" textlink="">
          <xdr:nvSpPr>
            <xdr:cNvPr id="8340" name="Spinner 148" hidden="1">
              <a:extLst>
                <a:ext uri="{63B3BB69-23CF-44E3-9099-C40C66FF867C}">
                  <a14:compatExt spid="_x0000_s8340"/>
                </a:ext>
                <a:ext uri="{FF2B5EF4-FFF2-40B4-BE49-F238E27FC236}">
                  <a16:creationId xmlns:a16="http://schemas.microsoft.com/office/drawing/2014/main" id="{00000000-0008-0000-0000-00009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</xdr:colOff>
          <xdr:row>40</xdr:row>
          <xdr:rowOff>11430</xdr:rowOff>
        </xdr:from>
        <xdr:to>
          <xdr:col>45</xdr:col>
          <xdr:colOff>179070</xdr:colOff>
          <xdr:row>40</xdr:row>
          <xdr:rowOff>236220</xdr:rowOff>
        </xdr:to>
        <xdr:sp macro="" textlink="">
          <xdr:nvSpPr>
            <xdr:cNvPr id="8341" name="Spinner 149" hidden="1">
              <a:extLst>
                <a:ext uri="{63B3BB69-23CF-44E3-9099-C40C66FF867C}">
                  <a14:compatExt spid="_x0000_s8341"/>
                </a:ext>
                <a:ext uri="{FF2B5EF4-FFF2-40B4-BE49-F238E27FC236}">
                  <a16:creationId xmlns:a16="http://schemas.microsoft.com/office/drawing/2014/main" id="{00000000-0008-0000-0000-00009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</xdr:colOff>
          <xdr:row>40</xdr:row>
          <xdr:rowOff>243840</xdr:rowOff>
        </xdr:from>
        <xdr:to>
          <xdr:col>45</xdr:col>
          <xdr:colOff>179070</xdr:colOff>
          <xdr:row>42</xdr:row>
          <xdr:rowOff>15240</xdr:rowOff>
        </xdr:to>
        <xdr:sp macro="" textlink="">
          <xdr:nvSpPr>
            <xdr:cNvPr id="8342" name="Spinner 150" hidden="1">
              <a:extLst>
                <a:ext uri="{63B3BB69-23CF-44E3-9099-C40C66FF867C}">
                  <a14:compatExt spid="_x0000_s8342"/>
                </a:ext>
                <a:ext uri="{FF2B5EF4-FFF2-40B4-BE49-F238E27FC236}">
                  <a16:creationId xmlns:a16="http://schemas.microsoft.com/office/drawing/2014/main" id="{00000000-0008-0000-0000-00009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784860</xdr:colOff>
          <xdr:row>59</xdr:row>
          <xdr:rowOff>186690</xdr:rowOff>
        </xdr:from>
        <xdr:to>
          <xdr:col>45</xdr:col>
          <xdr:colOff>963930</xdr:colOff>
          <xdr:row>60</xdr:row>
          <xdr:rowOff>167640</xdr:rowOff>
        </xdr:to>
        <xdr:sp macro="" textlink="">
          <xdr:nvSpPr>
            <xdr:cNvPr id="8347" name="Spinner 155" hidden="1">
              <a:extLst>
                <a:ext uri="{63B3BB69-23CF-44E3-9099-C40C66FF867C}">
                  <a14:compatExt spid="_x0000_s8347"/>
                </a:ext>
                <a:ext uri="{FF2B5EF4-FFF2-40B4-BE49-F238E27FC236}">
                  <a16:creationId xmlns:a16="http://schemas.microsoft.com/office/drawing/2014/main" id="{00000000-0008-0000-0000-00009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491490</xdr:colOff>
          <xdr:row>0</xdr:row>
          <xdr:rowOff>217170</xdr:rowOff>
        </xdr:from>
        <xdr:to>
          <xdr:col>45</xdr:col>
          <xdr:colOff>765810</xdr:colOff>
          <xdr:row>2</xdr:row>
          <xdr:rowOff>34290</xdr:rowOff>
        </xdr:to>
        <xdr:sp macro="" textlink="">
          <xdr:nvSpPr>
            <xdr:cNvPr id="8351" name="Spinner 159" hidden="1">
              <a:extLst>
                <a:ext uri="{63B3BB69-23CF-44E3-9099-C40C66FF867C}">
                  <a14:compatExt spid="_x0000_s8351"/>
                </a:ext>
                <a:ext uri="{FF2B5EF4-FFF2-40B4-BE49-F238E27FC236}">
                  <a16:creationId xmlns:a16="http://schemas.microsoft.com/office/drawing/2014/main" id="{00000000-0008-0000-0000-00009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240031</xdr:colOff>
      <xdr:row>72</xdr:row>
      <xdr:rowOff>219594</xdr:rowOff>
    </xdr:from>
    <xdr:to>
      <xdr:col>43</xdr:col>
      <xdr:colOff>212321</xdr:colOff>
      <xdr:row>81</xdr:row>
      <xdr:rowOff>247303</xdr:rowOff>
    </xdr:to>
    <xdr:cxnSp macro="">
      <xdr:nvCxnSpPr>
        <xdr:cNvPr id="47" name="Gerade Verbindung mit Pfeil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 flipH="1">
          <a:off x="6941821" y="15981564"/>
          <a:ext cx="15665680" cy="225655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</xdr:colOff>
          <xdr:row>39</xdr:row>
          <xdr:rowOff>15240</xdr:rowOff>
        </xdr:from>
        <xdr:to>
          <xdr:col>45</xdr:col>
          <xdr:colOff>179070</xdr:colOff>
          <xdr:row>39</xdr:row>
          <xdr:rowOff>236220</xdr:rowOff>
        </xdr:to>
        <xdr:sp macro="" textlink="">
          <xdr:nvSpPr>
            <xdr:cNvPr id="8355" name="Spinner 163" hidden="1">
              <a:extLst>
                <a:ext uri="{63B3BB69-23CF-44E3-9099-C40C66FF867C}">
                  <a14:compatExt spid="_x0000_s8355"/>
                </a:ext>
                <a:ext uri="{FF2B5EF4-FFF2-40B4-BE49-F238E27FC236}">
                  <a16:creationId xmlns:a16="http://schemas.microsoft.com/office/drawing/2014/main" id="{00000000-0008-0000-0000-0000A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0.15207</cdr:x>
      <cdr:y>0.11945</cdr:y>
    </cdr:from>
    <cdr:to>
      <cdr:x>0.84247</cdr:x>
      <cdr:y>0.69392</cdr:y>
    </cdr:to>
    <cdr:sp macro="" textlink="">
      <cdr:nvSpPr>
        <cdr:cNvPr id="2" name="Freihandform: Form 1">
          <a:extLst xmlns:a="http://schemas.openxmlformats.org/drawingml/2006/main">
            <a:ext uri="{FF2B5EF4-FFF2-40B4-BE49-F238E27FC236}">
              <a16:creationId xmlns:a16="http://schemas.microsoft.com/office/drawing/2014/main" id="{4327C0A8-17F7-4796-AC18-61EB7C3D7BF5}"/>
            </a:ext>
          </a:extLst>
        </cdr:cNvPr>
        <cdr:cNvSpPr/>
      </cdr:nvSpPr>
      <cdr:spPr>
        <a:xfrm xmlns:a="http://schemas.openxmlformats.org/drawingml/2006/main">
          <a:off x="695245" y="368982"/>
          <a:ext cx="3156509" cy="1774555"/>
        </a:xfrm>
        <a:custGeom xmlns:a="http://schemas.openxmlformats.org/drawingml/2006/main">
          <a:avLst/>
          <a:gdLst>
            <a:gd name="connsiteX0" fmla="*/ 0 w 3179884"/>
            <a:gd name="connsiteY0" fmla="*/ 1113692 h 1767254"/>
            <a:gd name="connsiteX1" fmla="*/ 2930 w 3179884"/>
            <a:gd name="connsiteY1" fmla="*/ 844061 h 1767254"/>
            <a:gd name="connsiteX2" fmla="*/ 471854 w 3179884"/>
            <a:gd name="connsiteY2" fmla="*/ 0 h 1767254"/>
            <a:gd name="connsiteX3" fmla="*/ 2593730 w 3179884"/>
            <a:gd name="connsiteY3" fmla="*/ 5861 h 1767254"/>
            <a:gd name="connsiteX4" fmla="*/ 3127130 w 3179884"/>
            <a:gd name="connsiteY4" fmla="*/ 1125415 h 1767254"/>
            <a:gd name="connsiteX5" fmla="*/ 3179884 w 3179884"/>
            <a:gd name="connsiteY5" fmla="*/ 1767254 h 1767254"/>
            <a:gd name="connsiteX6" fmla="*/ 2139461 w 3179884"/>
            <a:gd name="connsiteY6" fmla="*/ 1755531 h 1767254"/>
            <a:gd name="connsiteX7" fmla="*/ 0 w 3179884"/>
            <a:gd name="connsiteY7" fmla="*/ 1113692 h 1767254"/>
            <a:gd name="connsiteX0" fmla="*/ 10821 w 3190705"/>
            <a:gd name="connsiteY0" fmla="*/ 1113692 h 1767254"/>
            <a:gd name="connsiteX1" fmla="*/ 53 w 3190705"/>
            <a:gd name="connsiteY1" fmla="*/ 842533 h 1767254"/>
            <a:gd name="connsiteX2" fmla="*/ 482675 w 3190705"/>
            <a:gd name="connsiteY2" fmla="*/ 0 h 1767254"/>
            <a:gd name="connsiteX3" fmla="*/ 2604551 w 3190705"/>
            <a:gd name="connsiteY3" fmla="*/ 5861 h 1767254"/>
            <a:gd name="connsiteX4" fmla="*/ 3137951 w 3190705"/>
            <a:gd name="connsiteY4" fmla="*/ 1125415 h 1767254"/>
            <a:gd name="connsiteX5" fmla="*/ 3190705 w 3190705"/>
            <a:gd name="connsiteY5" fmla="*/ 1767254 h 1767254"/>
            <a:gd name="connsiteX6" fmla="*/ 2150282 w 3190705"/>
            <a:gd name="connsiteY6" fmla="*/ 1755531 h 1767254"/>
            <a:gd name="connsiteX7" fmla="*/ 10821 w 3190705"/>
            <a:gd name="connsiteY7" fmla="*/ 1113692 h 1767254"/>
            <a:gd name="connsiteX0" fmla="*/ 4779 w 3184663"/>
            <a:gd name="connsiteY0" fmla="*/ 1113692 h 1767254"/>
            <a:gd name="connsiteX1" fmla="*/ 99 w 3184663"/>
            <a:gd name="connsiteY1" fmla="*/ 842533 h 1767254"/>
            <a:gd name="connsiteX2" fmla="*/ 476633 w 3184663"/>
            <a:gd name="connsiteY2" fmla="*/ 0 h 1767254"/>
            <a:gd name="connsiteX3" fmla="*/ 2598509 w 3184663"/>
            <a:gd name="connsiteY3" fmla="*/ 5861 h 1767254"/>
            <a:gd name="connsiteX4" fmla="*/ 3131909 w 3184663"/>
            <a:gd name="connsiteY4" fmla="*/ 1125415 h 1767254"/>
            <a:gd name="connsiteX5" fmla="*/ 3184663 w 3184663"/>
            <a:gd name="connsiteY5" fmla="*/ 1767254 h 1767254"/>
            <a:gd name="connsiteX6" fmla="*/ 2144240 w 3184663"/>
            <a:gd name="connsiteY6" fmla="*/ 1755531 h 1767254"/>
            <a:gd name="connsiteX7" fmla="*/ 4779 w 3184663"/>
            <a:gd name="connsiteY7" fmla="*/ 1113692 h 1767254"/>
            <a:gd name="connsiteX0" fmla="*/ 4779 w 3184663"/>
            <a:gd name="connsiteY0" fmla="*/ 1113692 h 1767254"/>
            <a:gd name="connsiteX1" fmla="*/ 99 w 3184663"/>
            <a:gd name="connsiteY1" fmla="*/ 842533 h 1767254"/>
            <a:gd name="connsiteX2" fmla="*/ 476633 w 3184663"/>
            <a:gd name="connsiteY2" fmla="*/ 0 h 1767254"/>
            <a:gd name="connsiteX3" fmla="*/ 2598509 w 3184663"/>
            <a:gd name="connsiteY3" fmla="*/ 5861 h 1767254"/>
            <a:gd name="connsiteX4" fmla="*/ 3131909 w 3184663"/>
            <a:gd name="connsiteY4" fmla="*/ 1125415 h 1767254"/>
            <a:gd name="connsiteX5" fmla="*/ 3184663 w 3184663"/>
            <a:gd name="connsiteY5" fmla="*/ 1767254 h 1767254"/>
            <a:gd name="connsiteX6" fmla="*/ 2156134 w 3184663"/>
            <a:gd name="connsiteY6" fmla="*/ 1575882 h 1767254"/>
            <a:gd name="connsiteX7" fmla="*/ 4779 w 3184663"/>
            <a:gd name="connsiteY7" fmla="*/ 1113692 h 1767254"/>
            <a:gd name="connsiteX0" fmla="*/ 4779 w 3175148"/>
            <a:gd name="connsiteY0" fmla="*/ 1113692 h 1575882"/>
            <a:gd name="connsiteX1" fmla="*/ 99 w 3175148"/>
            <a:gd name="connsiteY1" fmla="*/ 842533 h 1575882"/>
            <a:gd name="connsiteX2" fmla="*/ 476633 w 3175148"/>
            <a:gd name="connsiteY2" fmla="*/ 0 h 1575882"/>
            <a:gd name="connsiteX3" fmla="*/ 2598509 w 3175148"/>
            <a:gd name="connsiteY3" fmla="*/ 5861 h 1575882"/>
            <a:gd name="connsiteX4" fmla="*/ 3131909 w 3175148"/>
            <a:gd name="connsiteY4" fmla="*/ 1125415 h 1575882"/>
            <a:gd name="connsiteX5" fmla="*/ 3175148 w 3175148"/>
            <a:gd name="connsiteY5" fmla="*/ 1568443 h 1575882"/>
            <a:gd name="connsiteX6" fmla="*/ 2156134 w 3175148"/>
            <a:gd name="connsiteY6" fmla="*/ 1575882 h 1575882"/>
            <a:gd name="connsiteX7" fmla="*/ 4779 w 3175148"/>
            <a:gd name="connsiteY7" fmla="*/ 1113692 h 1575882"/>
            <a:gd name="connsiteX0" fmla="*/ 4779 w 3175148"/>
            <a:gd name="connsiteY0" fmla="*/ 1113692 h 1575882"/>
            <a:gd name="connsiteX1" fmla="*/ 99 w 3175148"/>
            <a:gd name="connsiteY1" fmla="*/ 750204 h 1575882"/>
            <a:gd name="connsiteX2" fmla="*/ 476633 w 3175148"/>
            <a:gd name="connsiteY2" fmla="*/ 0 h 1575882"/>
            <a:gd name="connsiteX3" fmla="*/ 2598509 w 3175148"/>
            <a:gd name="connsiteY3" fmla="*/ 5861 h 1575882"/>
            <a:gd name="connsiteX4" fmla="*/ 3131909 w 3175148"/>
            <a:gd name="connsiteY4" fmla="*/ 1125415 h 1575882"/>
            <a:gd name="connsiteX5" fmla="*/ 3175148 w 3175148"/>
            <a:gd name="connsiteY5" fmla="*/ 1568443 h 1575882"/>
            <a:gd name="connsiteX6" fmla="*/ 2156134 w 3175148"/>
            <a:gd name="connsiteY6" fmla="*/ 1575882 h 1575882"/>
            <a:gd name="connsiteX7" fmla="*/ 4779 w 3175148"/>
            <a:gd name="connsiteY7" fmla="*/ 1113692 h 1575882"/>
            <a:gd name="connsiteX0" fmla="*/ 3079 w 3175178"/>
            <a:gd name="connsiteY0" fmla="*/ 972585 h 1575882"/>
            <a:gd name="connsiteX1" fmla="*/ 129 w 3175178"/>
            <a:gd name="connsiteY1" fmla="*/ 750204 h 1575882"/>
            <a:gd name="connsiteX2" fmla="*/ 476663 w 3175178"/>
            <a:gd name="connsiteY2" fmla="*/ 0 h 1575882"/>
            <a:gd name="connsiteX3" fmla="*/ 2598539 w 3175178"/>
            <a:gd name="connsiteY3" fmla="*/ 5861 h 1575882"/>
            <a:gd name="connsiteX4" fmla="*/ 3131939 w 3175178"/>
            <a:gd name="connsiteY4" fmla="*/ 1125415 h 1575882"/>
            <a:gd name="connsiteX5" fmla="*/ 3175178 w 3175178"/>
            <a:gd name="connsiteY5" fmla="*/ 1568443 h 1575882"/>
            <a:gd name="connsiteX6" fmla="*/ 2156164 w 3175178"/>
            <a:gd name="connsiteY6" fmla="*/ 1575882 h 1575882"/>
            <a:gd name="connsiteX7" fmla="*/ 3079 w 3175178"/>
            <a:gd name="connsiteY7" fmla="*/ 972585 h 1575882"/>
            <a:gd name="connsiteX0" fmla="*/ 0 w 3172099"/>
            <a:gd name="connsiteY0" fmla="*/ 972585 h 1575882"/>
            <a:gd name="connsiteX1" fmla="*/ 16085 w 3172099"/>
            <a:gd name="connsiteY1" fmla="*/ 715363 h 1575882"/>
            <a:gd name="connsiteX2" fmla="*/ 473584 w 3172099"/>
            <a:gd name="connsiteY2" fmla="*/ 0 h 1575882"/>
            <a:gd name="connsiteX3" fmla="*/ 2595460 w 3172099"/>
            <a:gd name="connsiteY3" fmla="*/ 5861 h 1575882"/>
            <a:gd name="connsiteX4" fmla="*/ 3128860 w 3172099"/>
            <a:gd name="connsiteY4" fmla="*/ 1125415 h 1575882"/>
            <a:gd name="connsiteX5" fmla="*/ 3172099 w 3172099"/>
            <a:gd name="connsiteY5" fmla="*/ 1568443 h 1575882"/>
            <a:gd name="connsiteX6" fmla="*/ 2153085 w 3172099"/>
            <a:gd name="connsiteY6" fmla="*/ 1575882 h 1575882"/>
            <a:gd name="connsiteX7" fmla="*/ 0 w 3172099"/>
            <a:gd name="connsiteY7" fmla="*/ 972585 h 1575882"/>
            <a:gd name="connsiteX0" fmla="*/ 0 w 3156525"/>
            <a:gd name="connsiteY0" fmla="*/ 972585 h 1575882"/>
            <a:gd name="connsiteX1" fmla="*/ 511 w 3156525"/>
            <a:gd name="connsiteY1" fmla="*/ 715363 h 1575882"/>
            <a:gd name="connsiteX2" fmla="*/ 458010 w 3156525"/>
            <a:gd name="connsiteY2" fmla="*/ 0 h 1575882"/>
            <a:gd name="connsiteX3" fmla="*/ 2579886 w 3156525"/>
            <a:gd name="connsiteY3" fmla="*/ 5861 h 1575882"/>
            <a:gd name="connsiteX4" fmla="*/ 3113286 w 3156525"/>
            <a:gd name="connsiteY4" fmla="*/ 1125415 h 1575882"/>
            <a:gd name="connsiteX5" fmla="*/ 3156525 w 3156525"/>
            <a:gd name="connsiteY5" fmla="*/ 1568443 h 1575882"/>
            <a:gd name="connsiteX6" fmla="*/ 2137511 w 3156525"/>
            <a:gd name="connsiteY6" fmla="*/ 1575882 h 1575882"/>
            <a:gd name="connsiteX7" fmla="*/ 0 w 3156525"/>
            <a:gd name="connsiteY7" fmla="*/ 972585 h 1575882"/>
            <a:gd name="connsiteX0" fmla="*/ 0 w 3156525"/>
            <a:gd name="connsiteY0" fmla="*/ 972585 h 1575882"/>
            <a:gd name="connsiteX1" fmla="*/ 511 w 3156525"/>
            <a:gd name="connsiteY1" fmla="*/ 715363 h 1575882"/>
            <a:gd name="connsiteX2" fmla="*/ 458010 w 3156525"/>
            <a:gd name="connsiteY2" fmla="*/ 0 h 1575882"/>
            <a:gd name="connsiteX3" fmla="*/ 2579886 w 3156525"/>
            <a:gd name="connsiteY3" fmla="*/ 5861 h 1575882"/>
            <a:gd name="connsiteX4" fmla="*/ 3104633 w 3156525"/>
            <a:gd name="connsiteY4" fmla="*/ 956436 h 1575882"/>
            <a:gd name="connsiteX5" fmla="*/ 3156525 w 3156525"/>
            <a:gd name="connsiteY5" fmla="*/ 1568443 h 1575882"/>
            <a:gd name="connsiteX6" fmla="*/ 2137511 w 3156525"/>
            <a:gd name="connsiteY6" fmla="*/ 1575882 h 1575882"/>
            <a:gd name="connsiteX7" fmla="*/ 0 w 3156525"/>
            <a:gd name="connsiteY7" fmla="*/ 972585 h 1575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156525" h="1575882">
              <a:moveTo>
                <a:pt x="0" y="972585"/>
              </a:moveTo>
              <a:cubicBezTo>
                <a:pt x="977" y="882708"/>
                <a:pt x="-466" y="805240"/>
                <a:pt x="511" y="715363"/>
              </a:cubicBezTo>
              <a:lnTo>
                <a:pt x="458010" y="0"/>
              </a:lnTo>
              <a:lnTo>
                <a:pt x="2579886" y="5861"/>
              </a:lnTo>
              <a:lnTo>
                <a:pt x="3104633" y="956436"/>
              </a:lnTo>
              <a:lnTo>
                <a:pt x="3156525" y="1568443"/>
              </a:lnTo>
              <a:lnTo>
                <a:pt x="2137511" y="1575882"/>
              </a:lnTo>
              <a:lnTo>
                <a:pt x="0" y="972585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 w="1905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13</xdr:row>
      <xdr:rowOff>251460</xdr:rowOff>
    </xdr:from>
    <xdr:to>
      <xdr:col>1</xdr:col>
      <xdr:colOff>849630</xdr:colOff>
      <xdr:row>13</xdr:row>
      <xdr:rowOff>255270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1082040" y="396621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14</xdr:row>
      <xdr:rowOff>243840</xdr:rowOff>
    </xdr:from>
    <xdr:to>
      <xdr:col>1</xdr:col>
      <xdr:colOff>830580</xdr:colOff>
      <xdr:row>14</xdr:row>
      <xdr:rowOff>247650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062990" y="424434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15</xdr:row>
      <xdr:rowOff>240030</xdr:rowOff>
    </xdr:from>
    <xdr:to>
      <xdr:col>1</xdr:col>
      <xdr:colOff>811530</xdr:colOff>
      <xdr:row>15</xdr:row>
      <xdr:rowOff>243840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1043940" y="452628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</xdr:colOff>
      <xdr:row>16</xdr:row>
      <xdr:rowOff>243840</xdr:rowOff>
    </xdr:from>
    <xdr:to>
      <xdr:col>1</xdr:col>
      <xdr:colOff>826770</xdr:colOff>
      <xdr:row>16</xdr:row>
      <xdr:rowOff>247650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059180" y="481584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</xdr:colOff>
      <xdr:row>13</xdr:row>
      <xdr:rowOff>247650</xdr:rowOff>
    </xdr:from>
    <xdr:to>
      <xdr:col>2</xdr:col>
      <xdr:colOff>765810</xdr:colOff>
      <xdr:row>13</xdr:row>
      <xdr:rowOff>251460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946910" y="396240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941070</xdr:colOff>
      <xdr:row>14</xdr:row>
      <xdr:rowOff>240030</xdr:rowOff>
    </xdr:from>
    <xdr:to>
      <xdr:col>2</xdr:col>
      <xdr:colOff>746760</xdr:colOff>
      <xdr:row>14</xdr:row>
      <xdr:rowOff>243840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1927860" y="424053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922020</xdr:colOff>
      <xdr:row>15</xdr:row>
      <xdr:rowOff>236220</xdr:rowOff>
    </xdr:from>
    <xdr:to>
      <xdr:col>2</xdr:col>
      <xdr:colOff>727710</xdr:colOff>
      <xdr:row>15</xdr:row>
      <xdr:rowOff>240030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1908810" y="452247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937260</xdr:colOff>
      <xdr:row>16</xdr:row>
      <xdr:rowOff>240030</xdr:rowOff>
    </xdr:from>
    <xdr:to>
      <xdr:col>2</xdr:col>
      <xdr:colOff>742950</xdr:colOff>
      <xdr:row>16</xdr:row>
      <xdr:rowOff>243840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1924050" y="481203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129540</xdr:colOff>
      <xdr:row>13</xdr:row>
      <xdr:rowOff>243840</xdr:rowOff>
    </xdr:from>
    <xdr:to>
      <xdr:col>3</xdr:col>
      <xdr:colOff>883920</xdr:colOff>
      <xdr:row>13</xdr:row>
      <xdr:rowOff>247650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2849880" y="395859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110490</xdr:colOff>
      <xdr:row>14</xdr:row>
      <xdr:rowOff>236220</xdr:rowOff>
    </xdr:from>
    <xdr:to>
      <xdr:col>3</xdr:col>
      <xdr:colOff>864870</xdr:colOff>
      <xdr:row>14</xdr:row>
      <xdr:rowOff>240030</xdr:rowOff>
    </xdr:to>
    <xdr:cxnSp macro="">
      <xdr:nvCxnSpPr>
        <xdr:cNvPr id="14" name="Gerader Verbinde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V="1">
          <a:off x="2830830" y="423672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91440</xdr:colOff>
      <xdr:row>15</xdr:row>
      <xdr:rowOff>232410</xdr:rowOff>
    </xdr:from>
    <xdr:to>
      <xdr:col>3</xdr:col>
      <xdr:colOff>845820</xdr:colOff>
      <xdr:row>15</xdr:row>
      <xdr:rowOff>236220</xdr:rowOff>
    </xdr:to>
    <xdr:cxnSp macro="">
      <xdr:nvCxnSpPr>
        <xdr:cNvPr id="15" name="Gerader Verbinde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2811780" y="451866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</xdr:colOff>
      <xdr:row>16</xdr:row>
      <xdr:rowOff>236220</xdr:rowOff>
    </xdr:from>
    <xdr:to>
      <xdr:col>3</xdr:col>
      <xdr:colOff>861060</xdr:colOff>
      <xdr:row>16</xdr:row>
      <xdr:rowOff>240030</xdr:rowOff>
    </xdr:to>
    <xdr:cxnSp macro="">
      <xdr:nvCxnSpPr>
        <xdr:cNvPr id="16" name="Gerader Verbinde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2827020" y="480822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9</xdr:row>
      <xdr:rowOff>278130</xdr:rowOff>
    </xdr:from>
    <xdr:to>
      <xdr:col>2</xdr:col>
      <xdr:colOff>811530</xdr:colOff>
      <xdr:row>9</xdr:row>
      <xdr:rowOff>281940</xdr:rowOff>
    </xdr:to>
    <xdr:cxnSp macro="">
      <xdr:nvCxnSpPr>
        <xdr:cNvPr id="17" name="Gerader Verbinde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V="1">
          <a:off x="1043940" y="284988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</xdr:colOff>
      <xdr:row>10</xdr:row>
      <xdr:rowOff>274320</xdr:rowOff>
    </xdr:from>
    <xdr:to>
      <xdr:col>2</xdr:col>
      <xdr:colOff>803910</xdr:colOff>
      <xdr:row>10</xdr:row>
      <xdr:rowOff>278130</xdr:rowOff>
    </xdr:to>
    <xdr:cxnSp macro="">
      <xdr:nvCxnSpPr>
        <xdr:cNvPr id="18" name="Gerader Verbinde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V="1">
          <a:off x="1036320" y="313182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</xdr:colOff>
      <xdr:row>18</xdr:row>
      <xdr:rowOff>247650</xdr:rowOff>
    </xdr:from>
    <xdr:to>
      <xdr:col>4</xdr:col>
      <xdr:colOff>765810</xdr:colOff>
      <xdr:row>18</xdr:row>
      <xdr:rowOff>251460</xdr:rowOff>
    </xdr:to>
    <xdr:cxnSp macro="">
      <xdr:nvCxnSpPr>
        <xdr:cNvPr id="19" name="Gerader Verbinde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3684270" y="539115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13</xdr:row>
      <xdr:rowOff>251460</xdr:rowOff>
    </xdr:from>
    <xdr:to>
      <xdr:col>1</xdr:col>
      <xdr:colOff>849630</xdr:colOff>
      <xdr:row>13</xdr:row>
      <xdr:rowOff>255270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1082040" y="396621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14</xdr:row>
      <xdr:rowOff>243840</xdr:rowOff>
    </xdr:from>
    <xdr:to>
      <xdr:col>1</xdr:col>
      <xdr:colOff>830580</xdr:colOff>
      <xdr:row>14</xdr:row>
      <xdr:rowOff>247650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1062990" y="424434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15</xdr:row>
      <xdr:rowOff>240030</xdr:rowOff>
    </xdr:from>
    <xdr:to>
      <xdr:col>1</xdr:col>
      <xdr:colOff>811530</xdr:colOff>
      <xdr:row>15</xdr:row>
      <xdr:rowOff>243840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1043940" y="452628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</xdr:colOff>
      <xdr:row>16</xdr:row>
      <xdr:rowOff>243840</xdr:rowOff>
    </xdr:from>
    <xdr:to>
      <xdr:col>1</xdr:col>
      <xdr:colOff>826770</xdr:colOff>
      <xdr:row>16</xdr:row>
      <xdr:rowOff>247650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059180" y="481584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</xdr:colOff>
      <xdr:row>13</xdr:row>
      <xdr:rowOff>247650</xdr:rowOff>
    </xdr:from>
    <xdr:to>
      <xdr:col>2</xdr:col>
      <xdr:colOff>765810</xdr:colOff>
      <xdr:row>13</xdr:row>
      <xdr:rowOff>251460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1946910" y="396240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941070</xdr:colOff>
      <xdr:row>14</xdr:row>
      <xdr:rowOff>240030</xdr:rowOff>
    </xdr:from>
    <xdr:to>
      <xdr:col>2</xdr:col>
      <xdr:colOff>746760</xdr:colOff>
      <xdr:row>14</xdr:row>
      <xdr:rowOff>243840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927860" y="424053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922020</xdr:colOff>
      <xdr:row>15</xdr:row>
      <xdr:rowOff>236220</xdr:rowOff>
    </xdr:from>
    <xdr:to>
      <xdr:col>2</xdr:col>
      <xdr:colOff>727710</xdr:colOff>
      <xdr:row>15</xdr:row>
      <xdr:rowOff>240030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1908810" y="452247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937260</xdr:colOff>
      <xdr:row>16</xdr:row>
      <xdr:rowOff>240030</xdr:rowOff>
    </xdr:from>
    <xdr:to>
      <xdr:col>2</xdr:col>
      <xdr:colOff>742950</xdr:colOff>
      <xdr:row>16</xdr:row>
      <xdr:rowOff>243840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924050" y="481203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129540</xdr:colOff>
      <xdr:row>13</xdr:row>
      <xdr:rowOff>243840</xdr:rowOff>
    </xdr:from>
    <xdr:to>
      <xdr:col>3</xdr:col>
      <xdr:colOff>883920</xdr:colOff>
      <xdr:row>13</xdr:row>
      <xdr:rowOff>247650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2849880" y="395859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110490</xdr:colOff>
      <xdr:row>14</xdr:row>
      <xdr:rowOff>236220</xdr:rowOff>
    </xdr:from>
    <xdr:to>
      <xdr:col>3</xdr:col>
      <xdr:colOff>864870</xdr:colOff>
      <xdr:row>14</xdr:row>
      <xdr:rowOff>240030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2830830" y="423672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91440</xdr:colOff>
      <xdr:row>15</xdr:row>
      <xdr:rowOff>232410</xdr:rowOff>
    </xdr:from>
    <xdr:to>
      <xdr:col>3</xdr:col>
      <xdr:colOff>845820</xdr:colOff>
      <xdr:row>15</xdr:row>
      <xdr:rowOff>236220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2811780" y="451866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</xdr:colOff>
      <xdr:row>16</xdr:row>
      <xdr:rowOff>236220</xdr:rowOff>
    </xdr:from>
    <xdr:to>
      <xdr:col>3</xdr:col>
      <xdr:colOff>861060</xdr:colOff>
      <xdr:row>16</xdr:row>
      <xdr:rowOff>240030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V="1">
          <a:off x="2827020" y="480822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9</xdr:row>
      <xdr:rowOff>278130</xdr:rowOff>
    </xdr:from>
    <xdr:to>
      <xdr:col>2</xdr:col>
      <xdr:colOff>811530</xdr:colOff>
      <xdr:row>9</xdr:row>
      <xdr:rowOff>281940</xdr:rowOff>
    </xdr:to>
    <xdr:cxnSp macro="">
      <xdr:nvCxnSpPr>
        <xdr:cNvPr id="14" name="Gerader Verbinde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V="1">
          <a:off x="1992630" y="2849880"/>
          <a:ext cx="72771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</xdr:colOff>
      <xdr:row>10</xdr:row>
      <xdr:rowOff>274320</xdr:rowOff>
    </xdr:from>
    <xdr:to>
      <xdr:col>2</xdr:col>
      <xdr:colOff>803910</xdr:colOff>
      <xdr:row>10</xdr:row>
      <xdr:rowOff>278130</xdr:rowOff>
    </xdr:to>
    <xdr:cxnSp macro="">
      <xdr:nvCxnSpPr>
        <xdr:cNvPr id="15" name="Gerader Verbinde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1985010" y="3131820"/>
          <a:ext cx="73533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</xdr:colOff>
      <xdr:row>18</xdr:row>
      <xdr:rowOff>247650</xdr:rowOff>
    </xdr:from>
    <xdr:to>
      <xdr:col>4</xdr:col>
      <xdr:colOff>765810</xdr:colOff>
      <xdr:row>18</xdr:row>
      <xdr:rowOff>251460</xdr:rowOff>
    </xdr:to>
    <xdr:cxnSp macro="">
      <xdr:nvCxnSpPr>
        <xdr:cNvPr id="16" name="Gerader Verbinde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V="1">
          <a:off x="3684270" y="5391150"/>
          <a:ext cx="754380" cy="3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A119"/>
  <sheetViews>
    <sheetView showZeros="0" tabSelected="1" view="pageLayout" topLeftCell="AS31" zoomScale="85" zoomScaleNormal="55" zoomScaleSheetLayoutView="55" zoomScalePageLayoutView="85" workbookViewId="0">
      <selection activeCell="AU63" sqref="AU63"/>
    </sheetView>
  </sheetViews>
  <sheetFormatPr baseColWidth="10" defaultColWidth="10.83984375" defaultRowHeight="19.75" customHeight="1" x14ac:dyDescent="0.6"/>
  <cols>
    <col min="1" max="1" width="4.68359375" style="1" customWidth="1"/>
    <col min="2" max="2" width="10.47265625" style="1" customWidth="1"/>
    <col min="3" max="4" width="10.68359375" style="1" customWidth="1"/>
    <col min="5" max="5" width="16.68359375" style="1" customWidth="1"/>
    <col min="6" max="6" width="17.3125" style="1" customWidth="1"/>
    <col min="7" max="7" width="9.15625" style="1" customWidth="1"/>
    <col min="8" max="8" width="13.83984375" style="1" customWidth="1"/>
    <col min="9" max="9" width="4" style="1" customWidth="1"/>
    <col min="10" max="10" width="21.578125" style="1" hidden="1" customWidth="1"/>
    <col min="11" max="11" width="14.3125" style="1" hidden="1" customWidth="1"/>
    <col min="12" max="13" width="8.41796875" style="1" hidden="1" customWidth="1"/>
    <col min="14" max="14" width="8.41796875" style="48" hidden="1" customWidth="1"/>
    <col min="15" max="18" width="8.41796875" style="53" hidden="1" customWidth="1"/>
    <col min="19" max="22" width="8.41796875" style="1" hidden="1" customWidth="1"/>
    <col min="23" max="23" width="5.83984375" style="1" hidden="1" customWidth="1"/>
    <col min="24" max="24" width="3.15625" style="1" customWidth="1"/>
    <col min="25" max="25" width="8.20703125" style="1" customWidth="1"/>
    <col min="26" max="26" width="3.26171875" style="1" customWidth="1"/>
    <col min="27" max="27" width="7.734375" style="1" customWidth="1"/>
    <col min="28" max="28" width="5.26171875" style="1" customWidth="1"/>
    <col min="29" max="29" width="3.62890625" style="1" customWidth="1"/>
    <col min="30" max="30" width="5.26171875" style="1" customWidth="1"/>
    <col min="31" max="31" width="2.68359375" style="1" customWidth="1"/>
    <col min="32" max="32" width="5.26171875" style="1" customWidth="1"/>
    <col min="33" max="33" width="3.26171875" style="1" customWidth="1"/>
    <col min="34" max="34" width="3.68359375" style="1" customWidth="1"/>
    <col min="35" max="35" width="2.47265625" style="1" customWidth="1"/>
    <col min="36" max="36" width="3.578125" style="1" customWidth="1"/>
    <col min="37" max="37" width="5.578125" style="1" customWidth="1"/>
    <col min="38" max="38" width="9.15625" style="1" customWidth="1"/>
    <col min="39" max="39" width="5.734375" style="1" customWidth="1"/>
    <col min="40" max="40" width="3" style="1" customWidth="1"/>
    <col min="41" max="41" width="8.734375" style="1" customWidth="1"/>
    <col min="42" max="42" width="7.3125" style="1" customWidth="1"/>
    <col min="43" max="43" width="3.62890625" style="1" customWidth="1"/>
    <col min="44" max="44" width="3.7890625" style="1" customWidth="1"/>
    <col min="45" max="45" width="30.26171875" style="1" customWidth="1"/>
    <col min="46" max="46" width="14.20703125" style="1" customWidth="1"/>
    <col min="47" max="47" width="18.3671875" style="1" customWidth="1"/>
    <col min="48" max="48" width="19.3125" style="1" customWidth="1"/>
    <col min="49" max="49" width="12.89453125" style="1" customWidth="1"/>
    <col min="50" max="50" width="21.7890625" style="1" customWidth="1"/>
    <col min="51" max="51" width="17.05078125" style="1" customWidth="1"/>
    <col min="52" max="78" width="5.26171875" style="1" customWidth="1"/>
    <col min="79" max="16384" width="10.83984375" style="1"/>
  </cols>
  <sheetData>
    <row r="1" spans="1:51" ht="19.75" customHeight="1" thickBot="1" x14ac:dyDescent="0.8">
      <c r="A1" s="83" t="s">
        <v>40</v>
      </c>
      <c r="B1" s="57"/>
      <c r="C1" s="58"/>
      <c r="D1" s="58"/>
      <c r="E1" s="58"/>
      <c r="F1" s="10"/>
      <c r="G1" s="145" t="s">
        <v>39</v>
      </c>
      <c r="H1" s="146"/>
      <c r="I1" s="7"/>
      <c r="J1" s="7"/>
      <c r="K1" s="44" t="s">
        <v>58</v>
      </c>
      <c r="O1" s="53" t="s">
        <v>111</v>
      </c>
      <c r="X1" s="3"/>
      <c r="Y1" s="216" t="s">
        <v>245</v>
      </c>
      <c r="Z1" s="144"/>
      <c r="AA1" s="144"/>
      <c r="AB1" s="144"/>
      <c r="AC1" s="144"/>
      <c r="AD1" s="144"/>
      <c r="AE1" s="144"/>
      <c r="AF1" s="144"/>
      <c r="AG1" s="144" t="s">
        <v>273</v>
      </c>
      <c r="AH1" s="144"/>
      <c r="AI1" s="354">
        <f>AT13</f>
        <v>44731</v>
      </c>
      <c r="AJ1" s="354"/>
      <c r="AK1" s="354"/>
      <c r="AL1" s="354"/>
      <c r="AM1" s="144"/>
      <c r="AN1" s="144"/>
      <c r="AO1" s="144"/>
      <c r="AP1" s="144"/>
      <c r="AQ1" s="144"/>
      <c r="AR1" s="208"/>
      <c r="AS1" s="256" t="s">
        <v>348</v>
      </c>
      <c r="AT1" s="257"/>
    </row>
    <row r="2" spans="1:51" ht="19.75" customHeight="1" thickBot="1" x14ac:dyDescent="0.65">
      <c r="A2" s="138"/>
      <c r="B2" s="139" t="s">
        <v>273</v>
      </c>
      <c r="C2" s="189">
        <f>AI1</f>
        <v>44731</v>
      </c>
      <c r="D2" s="348"/>
      <c r="E2" s="349"/>
      <c r="F2" s="172"/>
      <c r="G2" s="78" t="s">
        <v>184</v>
      </c>
      <c r="H2" s="77"/>
      <c r="I2" s="13"/>
      <c r="J2" s="13"/>
      <c r="O2" s="52" t="s">
        <v>109</v>
      </c>
      <c r="S2" s="51" t="s">
        <v>110</v>
      </c>
      <c r="X2" s="79"/>
      <c r="Y2" s="195" t="s">
        <v>246</v>
      </c>
      <c r="Z2" s="13"/>
      <c r="AA2" s="258" t="str">
        <f>AT11</f>
        <v>HB-ZIE</v>
      </c>
      <c r="AB2" s="13"/>
      <c r="AC2" s="13"/>
      <c r="AD2" s="13"/>
      <c r="AE2" s="13"/>
      <c r="AF2" s="13" t="s">
        <v>274</v>
      </c>
      <c r="AG2" s="13" t="s">
        <v>5</v>
      </c>
      <c r="AH2" s="13"/>
      <c r="AI2" s="134" t="s">
        <v>14</v>
      </c>
      <c r="AJ2" s="265">
        <f>AT36</f>
        <v>80</v>
      </c>
      <c r="AK2" s="343" t="str">
        <f>AU36</f>
        <v>S. Gfeller</v>
      </c>
      <c r="AL2" s="343"/>
      <c r="AM2" s="343"/>
      <c r="AN2" s="13" t="s">
        <v>275</v>
      </c>
      <c r="AO2" s="13"/>
      <c r="AP2" s="13"/>
      <c r="AQ2" s="209">
        <f>COUNTIF(Z39:Z42,"&gt;0")</f>
        <v>3</v>
      </c>
      <c r="AR2" s="108"/>
      <c r="AS2" s="1" t="s">
        <v>315</v>
      </c>
      <c r="AT2" s="188">
        <v>7</v>
      </c>
      <c r="AU2" s="239" t="s">
        <v>349</v>
      </c>
    </row>
    <row r="3" spans="1:51" ht="19.75" customHeight="1" x14ac:dyDescent="0.75">
      <c r="A3" s="79" t="s">
        <v>100</v>
      </c>
      <c r="B3" s="59" t="s">
        <v>99</v>
      </c>
      <c r="C3" s="50" t="s">
        <v>98</v>
      </c>
      <c r="D3" s="333" t="str">
        <f>AU16</f>
        <v>Croix de Coeur</v>
      </c>
      <c r="E3" s="334"/>
      <c r="F3" s="84" t="str">
        <f>VLOOKUP($AU$16,$K$5:$N$92,4,FALSE)</f>
        <v>LSYQ</v>
      </c>
      <c r="G3" s="165" t="s">
        <v>185</v>
      </c>
      <c r="H3" s="166"/>
      <c r="I3" s="13"/>
      <c r="J3" s="13"/>
      <c r="K3" s="82">
        <v>1</v>
      </c>
      <c r="L3" s="82">
        <v>2</v>
      </c>
      <c r="M3" s="82">
        <v>3</v>
      </c>
      <c r="N3" s="82">
        <v>4</v>
      </c>
      <c r="O3" s="82">
        <v>5</v>
      </c>
      <c r="P3" s="82">
        <v>6</v>
      </c>
      <c r="Q3" s="82">
        <v>7</v>
      </c>
      <c r="R3" s="82">
        <v>8</v>
      </c>
      <c r="S3" s="82">
        <v>9</v>
      </c>
      <c r="T3" s="82">
        <v>10</v>
      </c>
      <c r="U3" s="82">
        <v>11</v>
      </c>
      <c r="V3" s="82">
        <v>12</v>
      </c>
      <c r="W3" s="82"/>
      <c r="X3" s="5"/>
      <c r="Y3" s="195"/>
      <c r="Z3" s="13"/>
      <c r="AA3" s="210"/>
      <c r="AB3" s="13"/>
      <c r="AC3" s="13"/>
      <c r="AD3" s="13"/>
      <c r="AE3" s="13"/>
      <c r="AF3" s="13"/>
      <c r="AG3" s="13" t="s">
        <v>222</v>
      </c>
      <c r="AH3" s="13"/>
      <c r="AI3" s="134" t="s">
        <v>14</v>
      </c>
      <c r="AJ3" s="265">
        <f>AT37</f>
        <v>0</v>
      </c>
      <c r="AK3" s="343">
        <f>AU37</f>
        <v>0</v>
      </c>
      <c r="AL3" s="343"/>
      <c r="AM3" s="343"/>
      <c r="AN3" s="13"/>
      <c r="AO3" s="13"/>
      <c r="AP3" s="13"/>
      <c r="AQ3" s="209"/>
      <c r="AR3" s="108"/>
      <c r="AU3" s="239" t="s">
        <v>354</v>
      </c>
    </row>
    <row r="4" spans="1:51" ht="19.75" customHeight="1" thickBot="1" x14ac:dyDescent="0.75">
      <c r="A4" s="60">
        <f>VLOOKUP($AU$16,$K$5:$N$65,3,FALSE)</f>
        <v>19</v>
      </c>
      <c r="B4" s="18" t="str">
        <f>AT16</f>
        <v>VERBIER</v>
      </c>
      <c r="C4" s="61" t="s">
        <v>288</v>
      </c>
      <c r="D4" s="174">
        <f>VLOOKUP($AU$16,$K$5:$M$92,2,FALSE)</f>
        <v>7220</v>
      </c>
      <c r="E4" s="175"/>
      <c r="F4" s="84"/>
      <c r="G4" s="147" t="s">
        <v>220</v>
      </c>
      <c r="H4" s="148"/>
      <c r="I4" s="13"/>
      <c r="J4" s="13"/>
      <c r="K4" s="43" t="s">
        <v>102</v>
      </c>
      <c r="L4" s="1" t="s">
        <v>101</v>
      </c>
      <c r="M4" s="1" t="s">
        <v>100</v>
      </c>
      <c r="O4" s="180" t="s">
        <v>201</v>
      </c>
      <c r="P4" s="180" t="s">
        <v>219</v>
      </c>
      <c r="Q4" s="13" t="s">
        <v>190</v>
      </c>
      <c r="R4" s="13" t="s">
        <v>192</v>
      </c>
      <c r="S4" s="64" t="s">
        <v>201</v>
      </c>
      <c r="T4" s="64" t="s">
        <v>219</v>
      </c>
      <c r="U4" s="13" t="s">
        <v>190</v>
      </c>
      <c r="V4" s="13" t="s">
        <v>192</v>
      </c>
      <c r="W4" s="13"/>
      <c r="X4" s="5"/>
      <c r="Y4" s="192" t="s">
        <v>247</v>
      </c>
      <c r="Z4" s="130"/>
      <c r="AA4" s="69"/>
      <c r="AB4" s="143">
        <f>D93</f>
        <v>0</v>
      </c>
      <c r="AC4" s="130" t="s">
        <v>269</v>
      </c>
      <c r="AD4" s="69"/>
      <c r="AE4" s="69"/>
      <c r="AF4" s="69"/>
      <c r="AG4" s="143" t="str">
        <f>D94</f>
        <v>x</v>
      </c>
      <c r="AH4" s="130" t="s">
        <v>270</v>
      </c>
      <c r="AI4" s="130"/>
      <c r="AJ4" s="69"/>
      <c r="AK4" s="69"/>
      <c r="AL4" s="13"/>
      <c r="AM4" s="215"/>
      <c r="AN4" s="143">
        <f>D95</f>
        <v>0</v>
      </c>
      <c r="AO4" s="13" t="s">
        <v>271</v>
      </c>
      <c r="AP4" s="13"/>
      <c r="AQ4" s="13"/>
      <c r="AR4" s="108"/>
      <c r="AS4" s="184" t="s">
        <v>247</v>
      </c>
      <c r="AT4" s="194"/>
      <c r="AV4" s="171"/>
    </row>
    <row r="5" spans="1:51" ht="19.75" customHeight="1" x14ac:dyDescent="0.7">
      <c r="A5" s="3"/>
      <c r="B5" s="20" t="s">
        <v>15</v>
      </c>
      <c r="C5" s="10"/>
      <c r="D5" s="10"/>
      <c r="E5" s="10"/>
      <c r="F5" s="10"/>
      <c r="G5" s="10"/>
      <c r="H5" s="4"/>
      <c r="I5" s="7"/>
      <c r="J5" s="7"/>
      <c r="K5" s="43" t="s">
        <v>89</v>
      </c>
      <c r="L5" s="43">
        <v>4730</v>
      </c>
      <c r="M5" s="43">
        <v>34</v>
      </c>
      <c r="N5" s="48" t="s">
        <v>144</v>
      </c>
      <c r="O5" s="54">
        <f>Belp!J3</f>
        <v>1.9223983208103916E-2</v>
      </c>
      <c r="P5" s="55">
        <f>Gruyére!J3</f>
        <v>6.2741459556474926E-3</v>
      </c>
      <c r="Q5" s="55"/>
      <c r="R5" s="55"/>
      <c r="S5" s="54">
        <f t="shared" ref="S5:T12" si="0">O5</f>
        <v>1.9223983208103916E-2</v>
      </c>
      <c r="T5" s="54">
        <f t="shared" si="0"/>
        <v>6.2741459556474926E-3</v>
      </c>
      <c r="X5" s="3"/>
      <c r="Y5" s="218" t="s">
        <v>249</v>
      </c>
      <c r="Z5" s="144"/>
      <c r="AA5" s="144" t="s">
        <v>279</v>
      </c>
      <c r="AB5" s="144"/>
      <c r="AC5" s="344" t="str">
        <f>AT25</f>
        <v>LSZB</v>
      </c>
      <c r="AD5" s="344"/>
      <c r="AE5" s="144" t="s">
        <v>283</v>
      </c>
      <c r="AF5" s="144"/>
      <c r="AG5" s="144"/>
      <c r="AH5" s="350">
        <f>IF(AT16=K104,AT16,AT17)</f>
        <v>0</v>
      </c>
      <c r="AI5" s="351"/>
      <c r="AJ5" s="351"/>
      <c r="AK5" s="351"/>
      <c r="AL5" s="243" t="s">
        <v>358</v>
      </c>
      <c r="AM5" s="242">
        <f>L65</f>
        <v>0</v>
      </c>
      <c r="AN5" s="144" t="s">
        <v>280</v>
      </c>
      <c r="AO5" s="144"/>
      <c r="AP5" s="344" t="str">
        <f>AT30</f>
        <v>LSZB</v>
      </c>
      <c r="AQ5" s="344"/>
      <c r="AR5" s="208"/>
      <c r="AS5" s="13" t="s">
        <v>263</v>
      </c>
      <c r="AT5" s="194"/>
      <c r="AV5" s="7"/>
    </row>
    <row r="6" spans="1:51" ht="19.75" customHeight="1" x14ac:dyDescent="0.7">
      <c r="A6" s="5"/>
      <c r="B6" s="16" t="s">
        <v>0</v>
      </c>
      <c r="C6" s="209">
        <f>AT47</f>
        <v>1015</v>
      </c>
      <c r="D6" s="13"/>
      <c r="E6" s="7"/>
      <c r="F6" s="13"/>
      <c r="G6" s="7"/>
      <c r="H6" s="6"/>
      <c r="I6" s="7"/>
      <c r="J6" s="7"/>
      <c r="K6" s="43" t="s">
        <v>79</v>
      </c>
      <c r="L6" s="43">
        <v>9390</v>
      </c>
      <c r="M6" s="43">
        <v>23</v>
      </c>
      <c r="N6" s="48" t="s">
        <v>134</v>
      </c>
      <c r="O6" s="54">
        <f>Belp!J4</f>
        <v>2.0935113923280502E-2</v>
      </c>
      <c r="P6" s="55">
        <f>Gruyére!J4</f>
        <v>9.4112189334712368E-3</v>
      </c>
      <c r="Q6" s="54"/>
      <c r="R6" s="54"/>
      <c r="S6" s="54">
        <f t="shared" si="0"/>
        <v>2.0935113923280502E-2</v>
      </c>
      <c r="T6" s="54">
        <f t="shared" si="0"/>
        <v>9.4112189334712368E-3</v>
      </c>
      <c r="X6" s="5"/>
      <c r="Y6" s="195" t="s">
        <v>248</v>
      </c>
      <c r="Z6" s="13"/>
      <c r="AA6" s="343" t="str">
        <f>AT8</f>
        <v>HE - Thun -Mönchsjoch - Jungfraujoch- Petersgrat</v>
      </c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108"/>
      <c r="AT6" s="194"/>
      <c r="AV6" s="13"/>
    </row>
    <row r="7" spans="1:51" ht="19.75" customHeight="1" thickBot="1" x14ac:dyDescent="0.75">
      <c r="A7" s="5"/>
      <c r="B7" s="7" t="s">
        <v>16</v>
      </c>
      <c r="C7" s="19" t="str">
        <f>AT25</f>
        <v>LSZB</v>
      </c>
      <c r="D7" s="19">
        <f>VLOOKUP(AT25,D97:F98,3,FALSE)</f>
        <v>1673</v>
      </c>
      <c r="E7" s="69">
        <v>5000</v>
      </c>
      <c r="F7" s="69">
        <v>10000</v>
      </c>
      <c r="G7" s="195">
        <f>IF($D$4&lt;7500,E7,F7)</f>
        <v>5000</v>
      </c>
      <c r="H7" s="6" t="s">
        <v>2</v>
      </c>
      <c r="I7" s="7"/>
      <c r="J7" s="7"/>
      <c r="K7" s="43" t="s">
        <v>59</v>
      </c>
      <c r="L7" s="43">
        <v>8730</v>
      </c>
      <c r="M7" s="43">
        <v>1</v>
      </c>
      <c r="N7" s="48" t="s">
        <v>112</v>
      </c>
      <c r="O7" s="54">
        <f>Belp!J5</f>
        <v>1.9794360113162778E-2</v>
      </c>
      <c r="P7" s="55">
        <f>Gruyére!J5</f>
        <v>9.1260304809418057E-3</v>
      </c>
      <c r="Q7" s="54"/>
      <c r="R7" s="54"/>
      <c r="S7" s="54">
        <f t="shared" si="0"/>
        <v>1.9794360113162778E-2</v>
      </c>
      <c r="T7" s="54">
        <f t="shared" si="0"/>
        <v>9.1260304809418057E-3</v>
      </c>
      <c r="X7" s="8"/>
      <c r="Y7" s="127"/>
      <c r="Z7" s="127"/>
      <c r="AA7" s="355" t="str">
        <f>AT9</f>
        <v>Kanderfirn- HW</v>
      </c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24"/>
    </row>
    <row r="8" spans="1:51" ht="19.75" customHeight="1" thickTop="1" thickBot="1" x14ac:dyDescent="0.75">
      <c r="A8" s="5"/>
      <c r="B8" s="7" t="s">
        <v>17</v>
      </c>
      <c r="C8" s="7"/>
      <c r="D8" s="19">
        <f>VLOOKUP(AT25,D97:G98,4,FALSE)</f>
        <v>12</v>
      </c>
      <c r="E8" s="69">
        <v>5</v>
      </c>
      <c r="F8" s="69">
        <v>-5</v>
      </c>
      <c r="G8" s="195">
        <f>IF($D$4&lt;7500,E8,F8)</f>
        <v>5</v>
      </c>
      <c r="H8" s="6" t="s">
        <v>20</v>
      </c>
      <c r="I8" s="7"/>
      <c r="J8" s="7"/>
      <c r="K8" s="43" t="s">
        <v>60</v>
      </c>
      <c r="L8" s="43">
        <v>6760</v>
      </c>
      <c r="M8" s="43">
        <v>2</v>
      </c>
      <c r="N8" s="48" t="s">
        <v>113</v>
      </c>
      <c r="O8" s="54">
        <f>Belp!J6</f>
        <v>1.7512852492927326E-2</v>
      </c>
      <c r="P8" s="55">
        <f>Gruyére!J6</f>
        <v>5.7037690505886288E-3</v>
      </c>
      <c r="Q8" s="54"/>
      <c r="R8" s="54"/>
      <c r="S8" s="54">
        <f t="shared" si="0"/>
        <v>1.7512852492927326E-2</v>
      </c>
      <c r="T8" s="54">
        <f t="shared" si="0"/>
        <v>5.7037690505886288E-3</v>
      </c>
      <c r="X8" s="3"/>
      <c r="Y8" s="144" t="s">
        <v>250</v>
      </c>
      <c r="Z8" s="144"/>
      <c r="AA8" s="144"/>
      <c r="AB8" s="356">
        <f>AI1</f>
        <v>44731</v>
      </c>
      <c r="AC8" s="356"/>
      <c r="AD8" s="356"/>
      <c r="AE8" s="357">
        <f>AU14</f>
        <v>0.52083333333333337</v>
      </c>
      <c r="AF8" s="357"/>
      <c r="AG8" s="357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208"/>
      <c r="AS8" s="1" t="s">
        <v>334</v>
      </c>
      <c r="AT8" s="325" t="s">
        <v>475</v>
      </c>
      <c r="AU8" s="325"/>
      <c r="AV8" s="325"/>
      <c r="AW8" s="325"/>
      <c r="AX8" s="325"/>
    </row>
    <row r="9" spans="1:51" ht="19.75" customHeight="1" thickTop="1" thickBot="1" x14ac:dyDescent="0.75">
      <c r="A9" s="5"/>
      <c r="B9" s="16" t="s">
        <v>18</v>
      </c>
      <c r="C9" s="7"/>
      <c r="D9" s="69">
        <f>AF11</f>
        <v>25</v>
      </c>
      <c r="E9" s="69">
        <f>AF12</f>
        <v>20</v>
      </c>
      <c r="F9" s="69">
        <f>AF13</f>
        <v>10</v>
      </c>
      <c r="G9" s="195">
        <f>IF($D$4&lt;7500,E9,F9)</f>
        <v>20</v>
      </c>
      <c r="H9" s="108" t="s">
        <v>20</v>
      </c>
      <c r="I9" s="7"/>
      <c r="J9" s="7"/>
      <c r="K9" s="43" t="s">
        <v>65</v>
      </c>
      <c r="L9" s="43">
        <v>6400</v>
      </c>
      <c r="M9" s="43">
        <v>7</v>
      </c>
      <c r="N9" s="48" t="s">
        <v>118</v>
      </c>
      <c r="O9" s="54">
        <f>Belp!J7</f>
        <v>1.7512852492927326E-2</v>
      </c>
      <c r="P9" s="55">
        <f>Gruyére!J7</f>
        <v>6.2741459556474926E-3</v>
      </c>
      <c r="Q9" s="54"/>
      <c r="R9" s="54"/>
      <c r="S9" s="54">
        <f t="shared" si="0"/>
        <v>1.7512852492927326E-2</v>
      </c>
      <c r="T9" s="54">
        <f t="shared" si="0"/>
        <v>6.2741459556474926E-3</v>
      </c>
      <c r="X9" s="5"/>
      <c r="Y9" s="13" t="s">
        <v>251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08"/>
      <c r="AT9" s="326" t="s">
        <v>476</v>
      </c>
      <c r="AU9" s="327"/>
      <c r="AV9" s="327"/>
      <c r="AW9" s="327"/>
      <c r="AX9" s="328"/>
    </row>
    <row r="10" spans="1:51" ht="19.75" customHeight="1" thickTop="1" thickBot="1" x14ac:dyDescent="0.75">
      <c r="A10" s="5"/>
      <c r="B10" s="7" t="s">
        <v>19</v>
      </c>
      <c r="C10" s="7"/>
      <c r="D10" s="149">
        <f>SUM(D9-D8)</f>
        <v>13</v>
      </c>
      <c r="E10" s="69">
        <f>SUM(E9-E8)</f>
        <v>15</v>
      </c>
      <c r="F10" s="120">
        <f>SUM(F9-F8)</f>
        <v>15</v>
      </c>
      <c r="G10" s="236">
        <f>IF($D$4&lt;7500,E10,F10)</f>
        <v>15</v>
      </c>
      <c r="H10" s="108" t="s">
        <v>20</v>
      </c>
      <c r="I10" s="7"/>
      <c r="J10" s="7"/>
      <c r="K10" s="43" t="s">
        <v>67</v>
      </c>
      <c r="L10" s="43">
        <v>6730</v>
      </c>
      <c r="M10" s="43">
        <v>9</v>
      </c>
      <c r="N10" s="48" t="s">
        <v>120</v>
      </c>
      <c r="O10" s="54">
        <f>Belp!J8</f>
        <v>1.8368417850515621E-2</v>
      </c>
      <c r="P10" s="55">
        <f>Gruyére!J8</f>
        <v>7.4148997657652177E-3</v>
      </c>
      <c r="Q10" s="54"/>
      <c r="R10" s="54"/>
      <c r="S10" s="54">
        <f t="shared" si="0"/>
        <v>1.8368417850515621E-2</v>
      </c>
      <c r="T10" s="54">
        <f t="shared" si="0"/>
        <v>7.4148997657652177E-3</v>
      </c>
      <c r="X10" s="5"/>
      <c r="Y10" s="13" t="s">
        <v>252</v>
      </c>
      <c r="Z10" s="13"/>
      <c r="AA10" s="64" t="s">
        <v>253</v>
      </c>
      <c r="AB10" s="64" t="str">
        <f>AT48</f>
        <v>&gt;8</v>
      </c>
      <c r="AC10" s="13" t="s">
        <v>209</v>
      </c>
      <c r="AD10" s="13"/>
      <c r="AE10" s="13"/>
      <c r="AF10" s="210" t="s">
        <v>0</v>
      </c>
      <c r="AG10" s="341">
        <f>AT47</f>
        <v>1015</v>
      </c>
      <c r="AH10" s="342"/>
      <c r="AI10" s="13"/>
      <c r="AJ10" s="13"/>
      <c r="AK10" s="13"/>
      <c r="AL10" s="13" t="s">
        <v>259</v>
      </c>
      <c r="AM10" s="13"/>
      <c r="AN10" s="13" t="s">
        <v>260</v>
      </c>
      <c r="AO10" s="13"/>
      <c r="AP10" s="195">
        <f>D35</f>
        <v>200</v>
      </c>
      <c r="AQ10" s="13" t="s">
        <v>14</v>
      </c>
      <c r="AR10" s="108"/>
    </row>
    <row r="11" spans="1:51" ht="19.75" customHeight="1" thickBot="1" x14ac:dyDescent="0.75">
      <c r="A11" s="8"/>
      <c r="B11" s="36" t="s">
        <v>290</v>
      </c>
      <c r="C11" s="329" t="str">
        <f>AB11&amp;AC11&amp;" "&amp;AD11&amp;AE11</f>
        <v>110°/ 5kt</v>
      </c>
      <c r="D11" s="330"/>
      <c r="E11" s="176" t="str">
        <f>AB12&amp;AC12&amp;" "&amp;AD12&amp;AE12</f>
        <v>240°/ 5kt</v>
      </c>
      <c r="F11" s="176" t="str">
        <f>AB13&amp;AC13&amp;" "&amp;AD13&amp;AE13</f>
        <v>295°/ 10kt</v>
      </c>
      <c r="G11" s="9"/>
      <c r="H11" s="11"/>
      <c r="I11" s="7"/>
      <c r="J11" s="7"/>
      <c r="K11" s="43" t="s">
        <v>88</v>
      </c>
      <c r="L11" s="43">
        <v>10660</v>
      </c>
      <c r="M11" s="43">
        <v>32</v>
      </c>
      <c r="N11" s="48" t="s">
        <v>143</v>
      </c>
      <c r="O11" s="54">
        <f>Belp!J9</f>
        <v>1.9223983208103916E-2</v>
      </c>
      <c r="P11" s="55">
        <f>Gruyére!J9</f>
        <v>9.6964073860006696E-3</v>
      </c>
      <c r="Q11" s="54"/>
      <c r="R11" s="54"/>
      <c r="S11" s="54">
        <f t="shared" si="0"/>
        <v>1.9223983208103916E-2</v>
      </c>
      <c r="T11" s="54">
        <f t="shared" si="0"/>
        <v>9.6964073860006696E-3</v>
      </c>
      <c r="X11" s="5"/>
      <c r="Y11" s="13"/>
      <c r="Z11" s="13"/>
      <c r="AA11" s="64" t="str">
        <f>AT25</f>
        <v>LSZB</v>
      </c>
      <c r="AB11" s="212" t="str">
        <f>AT50</f>
        <v>110</v>
      </c>
      <c r="AC11" s="13" t="s">
        <v>254</v>
      </c>
      <c r="AD11" s="212" t="str">
        <f>AV50</f>
        <v>5</v>
      </c>
      <c r="AE11" s="13" t="s">
        <v>255</v>
      </c>
      <c r="AF11" s="195">
        <f>AX50</f>
        <v>25</v>
      </c>
      <c r="AG11" s="13" t="s">
        <v>20</v>
      </c>
      <c r="AH11" s="339" t="s">
        <v>258</v>
      </c>
      <c r="AI11" s="339"/>
      <c r="AJ11" s="195">
        <f>AF11-D8</f>
        <v>13</v>
      </c>
      <c r="AK11" s="13"/>
      <c r="AL11" s="13"/>
      <c r="AM11" s="13"/>
      <c r="AN11" s="13" t="s">
        <v>261</v>
      </c>
      <c r="AO11" s="13"/>
      <c r="AP11" s="214">
        <f>D34</f>
        <v>1625</v>
      </c>
      <c r="AQ11" s="13" t="s">
        <v>14</v>
      </c>
      <c r="AR11" s="108"/>
      <c r="AS11" s="259" t="s">
        <v>312</v>
      </c>
      <c r="AT11" s="190" t="s">
        <v>204</v>
      </c>
    </row>
    <row r="12" spans="1:51" ht="18" customHeight="1" thickBot="1" x14ac:dyDescent="0.65">
      <c r="A12" s="3"/>
      <c r="B12" s="20" t="s">
        <v>24</v>
      </c>
      <c r="C12" s="10"/>
      <c r="D12" s="10"/>
      <c r="E12" s="10"/>
      <c r="F12" s="10"/>
      <c r="G12" s="10"/>
      <c r="H12" s="4"/>
      <c r="O12" s="54">
        <f>Belp!J10</f>
        <v>0</v>
      </c>
      <c r="P12" s="55">
        <f>Gruyére!J10</f>
        <v>0</v>
      </c>
      <c r="Q12" s="54"/>
      <c r="R12" s="54"/>
      <c r="S12" s="54">
        <f t="shared" si="0"/>
        <v>0</v>
      </c>
      <c r="T12" s="54">
        <f t="shared" si="0"/>
        <v>0</v>
      </c>
      <c r="X12" s="217"/>
      <c r="Y12" s="13"/>
      <c r="Z12" s="13"/>
      <c r="AA12" s="64" t="s">
        <v>256</v>
      </c>
      <c r="AB12" s="212" t="str">
        <f>AT51</f>
        <v>240</v>
      </c>
      <c r="AC12" s="13" t="s">
        <v>254</v>
      </c>
      <c r="AD12" s="212" t="str">
        <f>AV51</f>
        <v>5</v>
      </c>
      <c r="AE12" s="13" t="s">
        <v>255</v>
      </c>
      <c r="AF12" s="195">
        <f>AX51</f>
        <v>20</v>
      </c>
      <c r="AG12" s="13" t="s">
        <v>20</v>
      </c>
      <c r="AH12" s="339" t="s">
        <v>258</v>
      </c>
      <c r="AI12" s="339"/>
      <c r="AJ12" s="195">
        <f>AF12-E8</f>
        <v>15</v>
      </c>
      <c r="AK12" s="13"/>
      <c r="AL12" s="13"/>
      <c r="AM12" s="13"/>
      <c r="AN12" s="13" t="s">
        <v>262</v>
      </c>
      <c r="AO12" s="13"/>
      <c r="AP12" s="195">
        <f>F47</f>
        <v>6100</v>
      </c>
      <c r="AQ12" s="13" t="s">
        <v>2</v>
      </c>
      <c r="AR12" s="108"/>
      <c r="AT12" s="7"/>
      <c r="AU12" s="7"/>
    </row>
    <row r="13" spans="1:51" ht="15.6" customHeight="1" thickBot="1" x14ac:dyDescent="0.75">
      <c r="A13" s="5"/>
      <c r="B13" s="27" t="s">
        <v>21</v>
      </c>
      <c r="C13" s="18" t="s">
        <v>0</v>
      </c>
      <c r="D13" s="19">
        <f>C6</f>
        <v>1015</v>
      </c>
      <c r="E13" s="19">
        <v>1013</v>
      </c>
      <c r="F13" s="17">
        <f>SUM(D13-E13)</f>
        <v>2</v>
      </c>
      <c r="G13" s="7" t="s">
        <v>1</v>
      </c>
      <c r="H13" s="6" t="s">
        <v>37</v>
      </c>
      <c r="I13" s="7"/>
      <c r="J13" s="7"/>
      <c r="K13" s="43" t="s">
        <v>103</v>
      </c>
      <c r="O13" s="54">
        <f>Belp!J11</f>
        <v>0</v>
      </c>
      <c r="P13" s="55">
        <f>Gruyére!J11</f>
        <v>0</v>
      </c>
      <c r="Q13" s="72"/>
      <c r="R13" s="72"/>
      <c r="S13" s="54"/>
      <c r="T13" s="54"/>
      <c r="X13" s="5"/>
      <c r="Y13" s="13"/>
      <c r="Z13" s="13"/>
      <c r="AA13" s="64" t="s">
        <v>257</v>
      </c>
      <c r="AB13" s="212" t="str">
        <f>AT52</f>
        <v>295</v>
      </c>
      <c r="AC13" s="13" t="s">
        <v>254</v>
      </c>
      <c r="AD13" s="212" t="str">
        <f>AV52</f>
        <v>10</v>
      </c>
      <c r="AE13" s="13" t="s">
        <v>255</v>
      </c>
      <c r="AF13" s="195">
        <f>AX52</f>
        <v>10</v>
      </c>
      <c r="AG13" s="13" t="s">
        <v>20</v>
      </c>
      <c r="AH13" s="339" t="s">
        <v>258</v>
      </c>
      <c r="AI13" s="339"/>
      <c r="AJ13" s="195">
        <f>AF13-F8</f>
        <v>15</v>
      </c>
      <c r="AK13" s="13"/>
      <c r="AL13" s="13"/>
      <c r="AM13" s="13"/>
      <c r="AN13" s="13"/>
      <c r="AO13" s="13"/>
      <c r="AP13" s="13"/>
      <c r="AQ13" s="13"/>
      <c r="AR13" s="108"/>
      <c r="AS13" s="7" t="s">
        <v>299</v>
      </c>
      <c r="AT13" s="245">
        <v>44731</v>
      </c>
      <c r="AU13" s="7"/>
    </row>
    <row r="14" spans="1:51" ht="15.6" customHeight="1" thickBot="1" x14ac:dyDescent="0.75">
      <c r="A14" s="5"/>
      <c r="B14" s="27" t="s">
        <v>22</v>
      </c>
      <c r="C14" s="19" t="s">
        <v>38</v>
      </c>
      <c r="D14" s="19">
        <f>F13</f>
        <v>2</v>
      </c>
      <c r="E14" s="19">
        <v>27</v>
      </c>
      <c r="F14" s="17">
        <f>SUM(D14*E14)</f>
        <v>54</v>
      </c>
      <c r="G14" s="7" t="s">
        <v>2</v>
      </c>
      <c r="H14" s="6"/>
      <c r="I14" s="7"/>
      <c r="J14" s="7"/>
      <c r="K14" s="45" t="s">
        <v>96</v>
      </c>
      <c r="L14" s="45">
        <v>9340</v>
      </c>
      <c r="M14" s="45">
        <v>42</v>
      </c>
      <c r="N14" s="48" t="s">
        <v>189</v>
      </c>
      <c r="O14" s="54">
        <f>Belp!J12</f>
        <v>1.6657287135339031E-2</v>
      </c>
      <c r="P14" s="55">
        <f>Gruyére!J12</f>
        <v>1.5400176436589299E-2</v>
      </c>
      <c r="Q14" s="54"/>
      <c r="R14" s="54"/>
      <c r="S14" s="54">
        <f t="shared" ref="S14:T19" si="1">O14</f>
        <v>1.6657287135339031E-2</v>
      </c>
      <c r="T14" s="54">
        <f t="shared" si="1"/>
        <v>1.5400176436589299E-2</v>
      </c>
      <c r="X14" s="5"/>
      <c r="Y14" s="13"/>
      <c r="Z14" s="13"/>
      <c r="AA14" s="134" t="s">
        <v>286</v>
      </c>
      <c r="AB14" s="212" t="str">
        <f>AT53</f>
        <v>315</v>
      </c>
      <c r="AC14" s="13" t="s">
        <v>254</v>
      </c>
      <c r="AD14" s="212" t="str">
        <f>AV53</f>
        <v>10</v>
      </c>
      <c r="AE14" s="13" t="s">
        <v>255</v>
      </c>
      <c r="AF14" s="195">
        <f>AX53</f>
        <v>-12</v>
      </c>
      <c r="AG14" s="13" t="s">
        <v>20</v>
      </c>
      <c r="AH14" s="339" t="s">
        <v>258</v>
      </c>
      <c r="AI14" s="339"/>
      <c r="AJ14" s="195">
        <f>AF14--21</f>
        <v>9</v>
      </c>
      <c r="AK14" s="13"/>
      <c r="AL14" s="13"/>
      <c r="AM14" s="13"/>
      <c r="AN14" s="13"/>
      <c r="AO14" s="13"/>
      <c r="AP14" s="13"/>
      <c r="AQ14" s="13"/>
      <c r="AR14" s="108"/>
      <c r="AS14" s="7" t="s">
        <v>250</v>
      </c>
      <c r="AT14" s="245">
        <f>AT13</f>
        <v>44731</v>
      </c>
      <c r="AU14" s="246">
        <v>0.52083333333333337</v>
      </c>
      <c r="AV14" s="19"/>
      <c r="AY14" s="7"/>
    </row>
    <row r="15" spans="1:51" ht="15.6" customHeight="1" thickBot="1" x14ac:dyDescent="0.75">
      <c r="A15" s="5"/>
      <c r="B15" s="28" t="s">
        <v>3</v>
      </c>
      <c r="C15" s="19">
        <f>D4</f>
        <v>7220</v>
      </c>
      <c r="D15" s="19"/>
      <c r="E15" s="19">
        <f>F14</f>
        <v>54</v>
      </c>
      <c r="F15" s="29">
        <f>SUM(C15-E15)</f>
        <v>7166</v>
      </c>
      <c r="G15" s="7" t="s">
        <v>2</v>
      </c>
      <c r="H15" s="6"/>
      <c r="I15" s="7"/>
      <c r="J15" s="7"/>
      <c r="K15" s="43" t="s">
        <v>76</v>
      </c>
      <c r="L15" s="43">
        <v>12670</v>
      </c>
      <c r="M15" s="43">
        <v>20</v>
      </c>
      <c r="N15" s="48" t="s">
        <v>131</v>
      </c>
      <c r="O15" s="54">
        <f>Belp!J13</f>
        <v>1.7798040945456759E-2</v>
      </c>
      <c r="P15" s="55">
        <f>Gruyére!J13</f>
        <v>1.9107626319471906E-2</v>
      </c>
      <c r="Q15" s="54"/>
      <c r="R15" s="54"/>
      <c r="S15" s="54">
        <f t="shared" si="1"/>
        <v>1.7798040945456759E-2</v>
      </c>
      <c r="T15" s="54">
        <f t="shared" si="1"/>
        <v>1.9107626319471906E-2</v>
      </c>
      <c r="X15" s="5"/>
      <c r="Y15" s="13" t="s">
        <v>263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08"/>
      <c r="AS15" s="7"/>
      <c r="AT15" s="7"/>
      <c r="AU15" s="7"/>
      <c r="AW15" s="1" t="s">
        <v>330</v>
      </c>
    </row>
    <row r="16" spans="1:51" ht="15.6" customHeight="1" thickBot="1" x14ac:dyDescent="0.75">
      <c r="A16" s="5"/>
      <c r="B16" s="19" t="s">
        <v>23</v>
      </c>
      <c r="C16" s="19">
        <f>G7</f>
        <v>5000</v>
      </c>
      <c r="D16" s="19"/>
      <c r="E16" s="19">
        <f>F15</f>
        <v>7166</v>
      </c>
      <c r="F16" s="21">
        <f>SUM(C16-E16)</f>
        <v>-2166</v>
      </c>
      <c r="G16" s="7" t="s">
        <v>2</v>
      </c>
      <c r="H16" s="6"/>
      <c r="I16" s="7"/>
      <c r="J16" s="7"/>
      <c r="K16" s="43" t="s">
        <v>81</v>
      </c>
      <c r="L16" s="43">
        <v>11360</v>
      </c>
      <c r="M16" s="43">
        <v>25</v>
      </c>
      <c r="N16" s="48" t="s">
        <v>136</v>
      </c>
      <c r="O16" s="54">
        <f>Belp!J14</f>
        <v>1.6942475587868464E-2</v>
      </c>
      <c r="P16" s="55">
        <f>Gruyére!J14</f>
        <v>1.9963191677060201E-2</v>
      </c>
      <c r="Q16" s="54"/>
      <c r="R16" s="54"/>
      <c r="S16" s="54">
        <f t="shared" si="1"/>
        <v>1.6942475587868464E-2</v>
      </c>
      <c r="T16" s="54">
        <f t="shared" si="1"/>
        <v>1.9963191677060201E-2</v>
      </c>
      <c r="X16" s="5"/>
      <c r="Y16" s="13"/>
      <c r="Z16" s="244" t="str">
        <f>H93</f>
        <v>x</v>
      </c>
      <c r="AA16" s="130" t="s">
        <v>264</v>
      </c>
      <c r="AB16" s="13"/>
      <c r="AC16" s="13"/>
      <c r="AD16" s="13"/>
      <c r="AE16" s="13"/>
      <c r="AF16" s="13"/>
      <c r="AG16" s="13"/>
      <c r="AH16" s="13"/>
      <c r="AI16" s="13"/>
      <c r="AJ16" s="244" t="str">
        <f>H94</f>
        <v>x</v>
      </c>
      <c r="AK16" s="13" t="s">
        <v>266</v>
      </c>
      <c r="AL16" s="13"/>
      <c r="AM16" s="13"/>
      <c r="AN16" s="244" t="str">
        <f>IF(G110&gt;0,H101,0)</f>
        <v>x</v>
      </c>
      <c r="AO16" s="13" t="s">
        <v>268</v>
      </c>
      <c r="AP16" s="13"/>
      <c r="AQ16" s="13"/>
      <c r="AR16" s="108"/>
      <c r="AS16" s="7" t="s">
        <v>328</v>
      </c>
      <c r="AT16" s="190" t="s">
        <v>105</v>
      </c>
      <c r="AU16" s="225" t="s">
        <v>75</v>
      </c>
      <c r="AW16" s="1" t="s">
        <v>331</v>
      </c>
    </row>
    <row r="17" spans="1:53" ht="15.6" customHeight="1" thickBot="1" x14ac:dyDescent="0.75">
      <c r="A17" s="8"/>
      <c r="B17" s="30" t="s">
        <v>4</v>
      </c>
      <c r="C17" s="14">
        <f>G9</f>
        <v>20</v>
      </c>
      <c r="D17" s="14"/>
      <c r="E17" s="14">
        <f>F16</f>
        <v>-2166</v>
      </c>
      <c r="F17" s="152">
        <f>SUM(E17*2/1000)+(C17)</f>
        <v>15.667999999999999</v>
      </c>
      <c r="G17" s="9" t="s">
        <v>20</v>
      </c>
      <c r="H17" s="11"/>
      <c r="I17" s="7"/>
      <c r="J17" s="7"/>
      <c r="K17" s="43" t="s">
        <v>62</v>
      </c>
      <c r="L17" s="43">
        <v>9520</v>
      </c>
      <c r="M17" s="43">
        <v>4</v>
      </c>
      <c r="N17" s="48" t="s">
        <v>115</v>
      </c>
      <c r="O17" s="54">
        <f>Belp!J15</f>
        <v>1.7512852492927326E-2</v>
      </c>
      <c r="P17" s="55">
        <f>Gruyére!J15</f>
        <v>1.6540930246707025E-2</v>
      </c>
      <c r="Q17" s="54"/>
      <c r="R17" s="54"/>
      <c r="S17" s="54">
        <f t="shared" si="1"/>
        <v>1.7512852492927326E-2</v>
      </c>
      <c r="T17" s="54">
        <f t="shared" si="1"/>
        <v>1.6540930246707025E-2</v>
      </c>
      <c r="X17" s="5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08"/>
      <c r="AS17" s="13" t="s">
        <v>325</v>
      </c>
      <c r="AT17" s="247"/>
      <c r="AV17" s="7"/>
      <c r="AW17" s="7" t="s">
        <v>329</v>
      </c>
      <c r="AX17" s="7"/>
      <c r="AY17" s="7"/>
      <c r="AZ17" s="7"/>
    </row>
    <row r="18" spans="1:53" ht="19.75" customHeight="1" x14ac:dyDescent="0.7">
      <c r="A18" s="5"/>
      <c r="B18" s="20" t="s">
        <v>203</v>
      </c>
      <c r="C18" s="10"/>
      <c r="D18" s="7"/>
      <c r="E18" s="18" t="str">
        <f>AT11</f>
        <v>HB-ZIE</v>
      </c>
      <c r="F18" s="31" t="s">
        <v>41</v>
      </c>
      <c r="G18" s="10"/>
      <c r="H18" s="4"/>
      <c r="J18" s="7"/>
      <c r="K18" s="43" t="s">
        <v>82</v>
      </c>
      <c r="L18" s="43">
        <v>7750</v>
      </c>
      <c r="M18" s="43">
        <v>26</v>
      </c>
      <c r="N18" s="48" t="s">
        <v>137</v>
      </c>
      <c r="O18" s="54">
        <f>Belp!J16</f>
        <v>1.8938794755574483E-2</v>
      </c>
      <c r="P18" s="55">
        <f>Gruyére!J16</f>
        <v>1.8822437866942474E-2</v>
      </c>
      <c r="Q18" s="54"/>
      <c r="R18" s="54"/>
      <c r="S18" s="54">
        <f t="shared" si="1"/>
        <v>1.8938794755574483E-2</v>
      </c>
      <c r="T18" s="54">
        <f t="shared" si="1"/>
        <v>1.8822437866942474E-2</v>
      </c>
      <c r="X18" s="5"/>
      <c r="Y18" s="13"/>
      <c r="Z18" s="143" t="str">
        <f>H95</f>
        <v>x</v>
      </c>
      <c r="AA18" s="13" t="s">
        <v>265</v>
      </c>
      <c r="AB18" s="13"/>
      <c r="AC18" s="13"/>
      <c r="AD18" s="13"/>
      <c r="AE18" s="13"/>
      <c r="AF18" s="13"/>
      <c r="AG18" s="13"/>
      <c r="AH18" s="13"/>
      <c r="AI18" s="13"/>
      <c r="AJ18" s="143"/>
      <c r="AK18" s="13" t="s">
        <v>267</v>
      </c>
      <c r="AL18" s="13"/>
      <c r="AM18" s="13"/>
      <c r="AN18" s="13"/>
      <c r="AO18" s="13"/>
      <c r="AP18" s="13"/>
      <c r="AQ18" s="13"/>
      <c r="AR18" s="108"/>
      <c r="AS18" s="1" t="str">
        <f>F104&amp;"     "&amp;AT17</f>
        <v xml:space="preserve">Km direkt zum Platz     </v>
      </c>
      <c r="AT18" s="248"/>
      <c r="AU18" s="7"/>
      <c r="AV18" s="310" t="s">
        <v>335</v>
      </c>
      <c r="AW18" s="311"/>
      <c r="AX18" s="311"/>
      <c r="AY18" s="311"/>
      <c r="AZ18" s="311"/>
      <c r="BA18" s="311"/>
    </row>
    <row r="19" spans="1:53" ht="15.3" customHeight="1" thickBot="1" x14ac:dyDescent="0.75">
      <c r="A19" s="5"/>
      <c r="B19" s="7" t="s">
        <v>26</v>
      </c>
      <c r="C19" s="7"/>
      <c r="D19" s="13">
        <f>VLOOKUP($AT$11,B102:C106,2,FALSE)</f>
        <v>1075</v>
      </c>
      <c r="E19" s="7" t="s">
        <v>14</v>
      </c>
      <c r="F19" s="15" t="s">
        <v>42</v>
      </c>
      <c r="G19" s="13">
        <f>AT23</f>
        <v>85</v>
      </c>
      <c r="H19" s="6" t="s">
        <v>14</v>
      </c>
      <c r="K19" s="43" t="s">
        <v>63</v>
      </c>
      <c r="L19" s="43">
        <v>10300</v>
      </c>
      <c r="M19" s="43">
        <v>5</v>
      </c>
      <c r="N19" s="48" t="s">
        <v>116</v>
      </c>
      <c r="O19" s="54">
        <f>Belp!J17</f>
        <v>1.7798040945456759E-2</v>
      </c>
      <c r="P19" s="55">
        <f>Gruyére!J17</f>
        <v>1.6540930246707025E-2</v>
      </c>
      <c r="Q19" s="54"/>
      <c r="R19" s="54"/>
      <c r="S19" s="54">
        <f t="shared" si="1"/>
        <v>1.7798040945456759E-2</v>
      </c>
      <c r="T19" s="54">
        <f t="shared" ref="T19:T31" si="2">P19</f>
        <v>1.6540930246707025E-2</v>
      </c>
      <c r="X19" s="8"/>
      <c r="Y19" s="127"/>
      <c r="Z19" s="211"/>
      <c r="AA19" s="127"/>
      <c r="AB19" s="127"/>
      <c r="AC19" s="127"/>
      <c r="AD19" s="127"/>
      <c r="AE19" s="127"/>
      <c r="AF19" s="127"/>
      <c r="AG19" s="127"/>
      <c r="AH19" s="127"/>
      <c r="AI19" s="127"/>
      <c r="AJ19" s="211"/>
      <c r="AK19" s="127"/>
      <c r="AL19" s="127"/>
      <c r="AM19" s="127"/>
      <c r="AN19" s="127"/>
      <c r="AO19" s="127"/>
      <c r="AP19" s="127"/>
      <c r="AQ19" s="127"/>
      <c r="AR19" s="24"/>
      <c r="AS19" s="1" t="str">
        <f>F105&amp;"  "&amp;AT17</f>
        <v xml:space="preserve">Höhe MüM vom Platz  </v>
      </c>
      <c r="AT19" s="263"/>
      <c r="AU19" s="7"/>
      <c r="AV19" s="311"/>
      <c r="AW19" s="311"/>
      <c r="AX19" s="311"/>
      <c r="AY19" s="311"/>
      <c r="AZ19" s="311"/>
      <c r="BA19" s="311"/>
    </row>
    <row r="20" spans="1:53" ht="15.3" customHeight="1" thickBot="1" x14ac:dyDescent="0.65">
      <c r="A20" s="5"/>
      <c r="B20" s="7" t="s">
        <v>5</v>
      </c>
      <c r="C20" s="7"/>
      <c r="D20" s="13">
        <f>AJ2</f>
        <v>80</v>
      </c>
      <c r="E20" s="7" t="s">
        <v>14</v>
      </c>
      <c r="F20" s="15" t="s">
        <v>43</v>
      </c>
      <c r="G20" s="81">
        <f>B39+H39+AT28+AT32</f>
        <v>7.2598142852797129E-2</v>
      </c>
      <c r="H20" s="6" t="s">
        <v>186</v>
      </c>
      <c r="O20" s="54">
        <f>Belp!J18</f>
        <v>0</v>
      </c>
      <c r="P20" s="55">
        <f>Gruyére!J18</f>
        <v>0</v>
      </c>
      <c r="Q20" s="54"/>
      <c r="R20" s="54"/>
      <c r="S20" s="54">
        <f t="shared" ref="S20:S31" si="3">O20</f>
        <v>0</v>
      </c>
      <c r="T20" s="54">
        <f t="shared" si="2"/>
        <v>0</v>
      </c>
      <c r="X20" s="3"/>
      <c r="Y20" s="335" t="s">
        <v>282</v>
      </c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6"/>
      <c r="AS20" s="7"/>
      <c r="AT20" s="7"/>
      <c r="AU20" s="7"/>
    </row>
    <row r="21" spans="1:53" ht="15.3" customHeight="1" thickBot="1" x14ac:dyDescent="0.65">
      <c r="A21" s="5"/>
      <c r="B21" s="7" t="str">
        <f>IF($AJ$3&gt;0,VLOOKUP($AJ$3,$G$107:$H$108,2,FALSE),IF($Z$39&gt;0,VLOOKUP($Z$39,$G$107:$H$108,2,FALSE),"Platz leer"))</f>
        <v>Pax left front</v>
      </c>
      <c r="C21" s="7"/>
      <c r="D21" s="64">
        <f>IF((AJ3+Z39)&gt;110,H102,IF(AJ3=0,Z39,IF(AJ3&gt;0,AJ3)))</f>
        <v>85</v>
      </c>
      <c r="E21" s="7" t="s">
        <v>14</v>
      </c>
      <c r="F21" s="15"/>
      <c r="G21" s="81"/>
      <c r="H21" s="6"/>
      <c r="O21" s="54"/>
      <c r="P21" s="55"/>
      <c r="Q21" s="54"/>
      <c r="R21" s="54"/>
      <c r="S21" s="54"/>
      <c r="T21" s="54"/>
      <c r="X21" s="8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8"/>
      <c r="AS21" s="7" t="s">
        <v>301</v>
      </c>
      <c r="AT21" s="249">
        <v>80</v>
      </c>
      <c r="AU21" s="238" t="s">
        <v>341</v>
      </c>
      <c r="AV21" s="1" t="s">
        <v>340</v>
      </c>
    </row>
    <row r="22" spans="1:53" ht="15.3" customHeight="1" thickBot="1" x14ac:dyDescent="0.65">
      <c r="A22" s="5"/>
      <c r="B22" s="13" t="s">
        <v>223</v>
      </c>
      <c r="C22" s="7"/>
      <c r="D22" s="13">
        <f>Z40</f>
        <v>85</v>
      </c>
      <c r="E22" s="7" t="s">
        <v>14</v>
      </c>
      <c r="F22" s="15"/>
      <c r="G22" s="81"/>
      <c r="H22" s="6"/>
      <c r="O22" s="54"/>
      <c r="P22" s="55"/>
      <c r="Q22" s="54"/>
      <c r="R22" s="54"/>
      <c r="S22" s="54"/>
      <c r="T22" s="54"/>
    </row>
    <row r="23" spans="1:53" ht="15.3" customHeight="1" thickBot="1" x14ac:dyDescent="0.65">
      <c r="A23" s="5"/>
      <c r="B23" s="13" t="s">
        <v>225</v>
      </c>
      <c r="C23" s="7"/>
      <c r="D23" s="13">
        <f>Z41</f>
        <v>0</v>
      </c>
      <c r="E23" s="7" t="s">
        <v>14</v>
      </c>
      <c r="F23" s="15"/>
      <c r="G23" s="81"/>
      <c r="H23" s="6"/>
      <c r="O23" s="54"/>
      <c r="P23" s="55"/>
      <c r="Q23" s="54"/>
      <c r="R23" s="54"/>
      <c r="S23" s="54"/>
      <c r="T23" s="54"/>
      <c r="AS23" s="7" t="s">
        <v>302</v>
      </c>
      <c r="AT23" s="249">
        <v>85</v>
      </c>
      <c r="AU23" s="171" t="s">
        <v>342</v>
      </c>
      <c r="AV23" s="1" t="s">
        <v>343</v>
      </c>
    </row>
    <row r="24" spans="1:53" ht="15.3" customHeight="1" thickBot="1" x14ac:dyDescent="0.75">
      <c r="A24" s="5"/>
      <c r="B24" s="7" t="s">
        <v>224</v>
      </c>
      <c r="C24" s="7"/>
      <c r="D24" s="13">
        <f>Z42</f>
        <v>85</v>
      </c>
      <c r="E24" s="7" t="s">
        <v>14</v>
      </c>
      <c r="F24" s="15" t="s">
        <v>44</v>
      </c>
      <c r="G24" s="42">
        <f>B41+H41</f>
        <v>148.10021141970611</v>
      </c>
      <c r="H24" s="6" t="s">
        <v>14</v>
      </c>
      <c r="K24" s="43" t="s">
        <v>104</v>
      </c>
      <c r="O24" s="54">
        <f>Belp!J19</f>
        <v>0</v>
      </c>
      <c r="P24" s="55">
        <f>Gruyére!J19</f>
        <v>0</v>
      </c>
      <c r="Q24" s="54"/>
      <c r="R24" s="54"/>
      <c r="S24" s="54">
        <f t="shared" si="3"/>
        <v>0</v>
      </c>
      <c r="T24" s="54">
        <f t="shared" si="2"/>
        <v>0</v>
      </c>
    </row>
    <row r="25" spans="1:53" ht="15.3" customHeight="1" thickBot="1" x14ac:dyDescent="0.75">
      <c r="A25" s="5"/>
      <c r="B25" s="7" t="s">
        <v>27</v>
      </c>
      <c r="C25" s="7"/>
      <c r="D25" s="13">
        <f>Z44</f>
        <v>15</v>
      </c>
      <c r="E25" s="7" t="s">
        <v>14</v>
      </c>
      <c r="F25" s="15" t="s">
        <v>45</v>
      </c>
      <c r="G25" s="13">
        <f>AT61</f>
        <v>0</v>
      </c>
      <c r="H25" s="6" t="s">
        <v>14</v>
      </c>
      <c r="K25" s="43" t="s">
        <v>108</v>
      </c>
      <c r="L25" s="43">
        <v>11690</v>
      </c>
      <c r="M25" s="43">
        <v>15</v>
      </c>
      <c r="N25" s="48" t="s">
        <v>126</v>
      </c>
      <c r="O25" s="54">
        <f>Belp!J20</f>
        <v>2.8920390594104586E-2</v>
      </c>
      <c r="P25" s="55">
        <f>Gruyére!J20</f>
        <v>2.195951084476622E-2</v>
      </c>
      <c r="Q25" s="54"/>
      <c r="R25" s="54"/>
      <c r="S25" s="54">
        <f t="shared" si="3"/>
        <v>2.8920390594104586E-2</v>
      </c>
      <c r="T25" s="54">
        <f t="shared" si="2"/>
        <v>2.195951084476622E-2</v>
      </c>
      <c r="AS25" s="260" t="s">
        <v>300</v>
      </c>
      <c r="AT25" s="191" t="s">
        <v>201</v>
      </c>
      <c r="AU25" s="7"/>
      <c r="AV25" s="234"/>
    </row>
    <row r="26" spans="1:53" ht="15.3" customHeight="1" x14ac:dyDescent="0.7">
      <c r="A26" s="5"/>
      <c r="B26" s="7"/>
      <c r="C26" s="7"/>
      <c r="D26" s="13">
        <f>Z45</f>
        <v>0</v>
      </c>
      <c r="E26" s="13" t="s">
        <v>14</v>
      </c>
      <c r="F26" s="15"/>
      <c r="G26" s="13"/>
      <c r="H26" s="6"/>
      <c r="K26" s="43"/>
      <c r="L26" s="43"/>
      <c r="M26" s="43"/>
      <c r="O26" s="54"/>
      <c r="P26" s="55"/>
      <c r="Q26" s="54"/>
      <c r="R26" s="54"/>
      <c r="S26" s="54"/>
      <c r="T26" s="54"/>
      <c r="AS26" s="260"/>
      <c r="AT26" s="295"/>
      <c r="AU26" s="7"/>
      <c r="AV26" s="234"/>
    </row>
    <row r="27" spans="1:53" ht="15.3" customHeight="1" x14ac:dyDescent="0.7">
      <c r="A27" s="23"/>
      <c r="B27" s="22" t="s">
        <v>28</v>
      </c>
      <c r="C27" s="22"/>
      <c r="D27" s="22">
        <f>SUM(D19:D26)</f>
        <v>1425</v>
      </c>
      <c r="E27" s="22" t="s">
        <v>14</v>
      </c>
      <c r="F27" s="15" t="s">
        <v>46</v>
      </c>
      <c r="G27" s="13">
        <f>AT62</f>
        <v>50</v>
      </c>
      <c r="H27" s="6" t="s">
        <v>14</v>
      </c>
      <c r="K27" s="43" t="s">
        <v>73</v>
      </c>
      <c r="L27" s="43">
        <v>12620</v>
      </c>
      <c r="M27" s="43">
        <v>16</v>
      </c>
      <c r="N27" s="48" t="s">
        <v>127</v>
      </c>
      <c r="O27" s="54">
        <f>Belp!J21</f>
        <v>3.0346332856751743E-2</v>
      </c>
      <c r="P27" s="55">
        <f>Gruyére!J21</f>
        <v>2.4526206917531108E-2</v>
      </c>
      <c r="Q27" s="54"/>
      <c r="R27" s="54"/>
      <c r="S27" s="54">
        <f t="shared" si="3"/>
        <v>3.0346332856751743E-2</v>
      </c>
      <c r="T27" s="54">
        <f t="shared" si="2"/>
        <v>2.4526206917531108E-2</v>
      </c>
      <c r="AS27" s="7" t="s">
        <v>303</v>
      </c>
      <c r="AT27" s="182">
        <f>B39</f>
        <v>2.6924071426398563E-2</v>
      </c>
      <c r="AU27" s="237" t="s">
        <v>344</v>
      </c>
      <c r="AV27" s="1" t="s">
        <v>345</v>
      </c>
    </row>
    <row r="28" spans="1:53" ht="15.3" customHeight="1" x14ac:dyDescent="0.7">
      <c r="A28" s="5"/>
      <c r="B28" s="7" t="s">
        <v>29</v>
      </c>
      <c r="C28" s="19" t="str">
        <f>F3</f>
        <v>LSYQ</v>
      </c>
      <c r="D28" s="150">
        <f>Tabelle!C3</f>
        <v>1555</v>
      </c>
      <c r="E28" s="7" t="s">
        <v>14</v>
      </c>
      <c r="F28" s="33" t="s">
        <v>47</v>
      </c>
      <c r="G28" s="153">
        <f>SUM(G24:G27)</f>
        <v>198.10021141970611</v>
      </c>
      <c r="H28" s="35" t="s">
        <v>14</v>
      </c>
      <c r="K28" s="43" t="s">
        <v>80</v>
      </c>
      <c r="L28" s="43">
        <v>5210</v>
      </c>
      <c r="M28" s="43">
        <v>24</v>
      </c>
      <c r="N28" s="48" t="s">
        <v>135</v>
      </c>
      <c r="O28" s="54">
        <f>Belp!J22</f>
        <v>2.4927752258692544E-2</v>
      </c>
      <c r="P28" s="55">
        <f>Gruyére!J22</f>
        <v>1.7111307151765887E-2</v>
      </c>
      <c r="Q28" s="54"/>
      <c r="R28" s="54"/>
      <c r="S28" s="54">
        <f t="shared" si="3"/>
        <v>2.4927752258692544E-2</v>
      </c>
      <c r="T28" s="54">
        <f t="shared" si="2"/>
        <v>1.7111307151765887E-2</v>
      </c>
      <c r="AS28" s="71" t="s">
        <v>297</v>
      </c>
      <c r="AT28" s="232">
        <f>F113/24/60</f>
        <v>1.6666666666666666E-2</v>
      </c>
      <c r="AU28" s="237" t="s">
        <v>346</v>
      </c>
    </row>
    <row r="29" spans="1:53" ht="19.75" customHeight="1" thickBot="1" x14ac:dyDescent="0.9">
      <c r="A29" s="8"/>
      <c r="B29" s="34" t="s">
        <v>30</v>
      </c>
      <c r="C29" s="140" t="str">
        <f>F3</f>
        <v>LSYQ</v>
      </c>
      <c r="D29" s="151">
        <f>D28-D27</f>
        <v>130</v>
      </c>
      <c r="E29" s="34" t="s">
        <v>14</v>
      </c>
      <c r="F29" s="32" t="s">
        <v>48</v>
      </c>
      <c r="G29" s="127">
        <f>AT64</f>
        <v>200</v>
      </c>
      <c r="H29" s="24" t="s">
        <v>14</v>
      </c>
      <c r="J29" s="73">
        <f>IF(D41-G29&lt;0,H105,)</f>
        <v>0</v>
      </c>
      <c r="K29" s="43" t="s">
        <v>83</v>
      </c>
      <c r="L29" s="43">
        <v>13500</v>
      </c>
      <c r="M29" s="43">
        <v>27</v>
      </c>
      <c r="N29" s="48" t="s">
        <v>138</v>
      </c>
      <c r="O29" s="54">
        <f>Belp!J23</f>
        <v>3.3483405834575486E-2</v>
      </c>
      <c r="P29" s="55">
        <f>Gruyére!J23</f>
        <v>2.6807714537766557E-2</v>
      </c>
      <c r="Q29" s="54"/>
      <c r="R29" s="54"/>
      <c r="S29" s="54">
        <f t="shared" si="3"/>
        <v>3.3483405834575486E-2</v>
      </c>
      <c r="T29" s="54">
        <f t="shared" si="2"/>
        <v>2.6807714537766557E-2</v>
      </c>
    </row>
    <row r="30" spans="1:53" ht="19.75" customHeight="1" thickBot="1" x14ac:dyDescent="0.75">
      <c r="A30" s="3"/>
      <c r="B30" s="38" t="s">
        <v>50</v>
      </c>
      <c r="C30" s="66" t="s">
        <v>52</v>
      </c>
      <c r="D30" s="12"/>
      <c r="E30" s="39" t="s">
        <v>51</v>
      </c>
      <c r="F30" s="12"/>
      <c r="G30" s="39" t="s">
        <v>25</v>
      </c>
      <c r="H30" s="91"/>
      <c r="J30" s="7"/>
      <c r="K30" s="43" t="s">
        <v>86</v>
      </c>
      <c r="L30" s="43">
        <v>11320</v>
      </c>
      <c r="M30" s="43">
        <v>30</v>
      </c>
      <c r="N30" s="48" t="s">
        <v>141</v>
      </c>
      <c r="O30" s="54">
        <f>Belp!J24</f>
        <v>3.2913028929516627E-2</v>
      </c>
      <c r="P30" s="55">
        <f>Gruyére!J24</f>
        <v>2.53817722751194E-2</v>
      </c>
      <c r="Q30" s="54">
        <v>1.7361111111111112E-2</v>
      </c>
      <c r="R30" s="54">
        <v>1.7361111111111112E-2</v>
      </c>
      <c r="S30" s="54">
        <f t="shared" si="3"/>
        <v>3.2913028929516627E-2</v>
      </c>
      <c r="T30" s="54">
        <f t="shared" si="2"/>
        <v>2.53817722751194E-2</v>
      </c>
      <c r="U30" s="54">
        <v>1.7361111111111112E-2</v>
      </c>
      <c r="V30" s="54">
        <v>1.7361111111111112E-2</v>
      </c>
      <c r="W30" s="54"/>
      <c r="X30" s="3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4"/>
      <c r="AS30" s="261" t="s">
        <v>110</v>
      </c>
      <c r="AT30" s="191" t="s">
        <v>201</v>
      </c>
      <c r="AU30" s="7"/>
    </row>
    <row r="31" spans="1:53" ht="19.75" customHeight="1" thickBot="1" x14ac:dyDescent="0.8">
      <c r="A31" s="8"/>
      <c r="B31" s="40"/>
      <c r="C31" s="167">
        <f>F15</f>
        <v>7166</v>
      </c>
      <c r="D31" s="41" t="s">
        <v>2</v>
      </c>
      <c r="E31" s="14" t="s">
        <v>57</v>
      </c>
      <c r="F31" s="37">
        <f>G10</f>
        <v>15</v>
      </c>
      <c r="G31" s="67">
        <f>D28</f>
        <v>1555</v>
      </c>
      <c r="H31" s="11" t="s">
        <v>14</v>
      </c>
      <c r="K31" s="43" t="s">
        <v>87</v>
      </c>
      <c r="L31" s="43">
        <v>10170</v>
      </c>
      <c r="M31" s="43">
        <v>31</v>
      </c>
      <c r="N31" s="48" t="s">
        <v>142</v>
      </c>
      <c r="O31" s="54">
        <f>Belp!J25</f>
        <v>3.0631521309281175E-2</v>
      </c>
      <c r="P31" s="55">
        <f>Gruyére!J25</f>
        <v>2.3955830012472246E-2</v>
      </c>
      <c r="Q31" s="54">
        <v>1.3888888888888888E-2</v>
      </c>
      <c r="R31" s="54">
        <v>1.3888888888888888E-2</v>
      </c>
      <c r="S31" s="54">
        <f t="shared" si="3"/>
        <v>3.0631521309281175E-2</v>
      </c>
      <c r="T31" s="54">
        <f t="shared" si="2"/>
        <v>2.3955830012472246E-2</v>
      </c>
      <c r="U31" s="54">
        <v>1.3888888888888888E-2</v>
      </c>
      <c r="V31" s="54">
        <v>1.3888888888888888E-2</v>
      </c>
      <c r="W31" s="54"/>
      <c r="X31" s="5"/>
      <c r="Y31" s="7"/>
      <c r="Z31" s="7"/>
      <c r="AA31" s="7"/>
      <c r="AB31" s="7"/>
      <c r="AC31" s="7"/>
      <c r="AD31" s="7"/>
      <c r="AE31" s="353" t="s">
        <v>281</v>
      </c>
      <c r="AF31" s="353"/>
      <c r="AG31" s="353"/>
      <c r="AH31" s="353"/>
      <c r="AI31" s="353"/>
      <c r="AJ31" s="353"/>
      <c r="AK31" s="353"/>
      <c r="AL31" s="7"/>
      <c r="AM31" s="7"/>
      <c r="AN31" s="7" t="s">
        <v>273</v>
      </c>
      <c r="AO31" s="7"/>
      <c r="AP31" s="345">
        <f>AI1</f>
        <v>44731</v>
      </c>
      <c r="AQ31" s="346"/>
      <c r="AR31" s="347"/>
      <c r="AS31" s="183" t="s">
        <v>304</v>
      </c>
      <c r="AT31" s="182">
        <f>H39</f>
        <v>2.6924071426398563E-2</v>
      </c>
      <c r="AU31" s="237" t="s">
        <v>344</v>
      </c>
      <c r="AV31" s="1" t="s">
        <v>345</v>
      </c>
    </row>
    <row r="32" spans="1:53" ht="19.75" customHeight="1" x14ac:dyDescent="0.6">
      <c r="A32" s="3"/>
      <c r="B32" s="20" t="s">
        <v>33</v>
      </c>
      <c r="C32" s="10"/>
      <c r="D32" s="10"/>
      <c r="E32" s="10"/>
      <c r="F32" s="10"/>
      <c r="G32" s="10"/>
      <c r="H32" s="4"/>
      <c r="J32" s="56"/>
      <c r="O32" s="54">
        <f>Belp!J26</f>
        <v>0</v>
      </c>
      <c r="P32" s="55">
        <f>Gruyére!J26</f>
        <v>0</v>
      </c>
      <c r="Q32" s="54"/>
      <c r="R32" s="54"/>
      <c r="S32" s="54"/>
      <c r="T32" s="54"/>
      <c r="X32" s="5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6"/>
      <c r="AS32" s="184" t="s">
        <v>298</v>
      </c>
      <c r="AT32" s="233">
        <f>F114/24/60</f>
        <v>2.0833333333333333E-3</v>
      </c>
      <c r="AU32" s="237" t="s">
        <v>346</v>
      </c>
    </row>
    <row r="33" spans="1:51" ht="19.75" customHeight="1" x14ac:dyDescent="0.7">
      <c r="A33" s="25"/>
      <c r="B33" s="171" t="s">
        <v>31</v>
      </c>
      <c r="C33" s="169"/>
      <c r="D33" s="105" t="s">
        <v>244</v>
      </c>
      <c r="E33" s="169" t="s">
        <v>11</v>
      </c>
      <c r="F33" s="169" t="s">
        <v>12</v>
      </c>
      <c r="G33" s="169" t="s">
        <v>13</v>
      </c>
      <c r="H33" s="26" t="s">
        <v>32</v>
      </c>
      <c r="K33" s="43" t="s">
        <v>105</v>
      </c>
      <c r="O33" s="54">
        <f>Belp!J27</f>
        <v>0</v>
      </c>
      <c r="P33" s="55">
        <f>Gruyére!J27</f>
        <v>0</v>
      </c>
      <c r="Q33" s="54"/>
      <c r="R33" s="54"/>
      <c r="S33" s="54"/>
      <c r="T33" s="54"/>
      <c r="X33" s="5"/>
      <c r="Y33" s="16" t="s">
        <v>246</v>
      </c>
      <c r="Z33" s="7"/>
      <c r="AA33" s="18" t="str">
        <f>AT11</f>
        <v>HB-ZIE</v>
      </c>
      <c r="AB33" s="7"/>
      <c r="AC33" s="7"/>
      <c r="AD33" s="7"/>
      <c r="AE33" s="7"/>
      <c r="AF33" s="7" t="s">
        <v>274</v>
      </c>
      <c r="AG33" s="7" t="s">
        <v>5</v>
      </c>
      <c r="AH33" s="7"/>
      <c r="AI33" s="170" t="s">
        <v>14</v>
      </c>
      <c r="AJ33" s="134">
        <f>AJ2</f>
        <v>80</v>
      </c>
      <c r="AK33" s="352" t="str">
        <f>AK2</f>
        <v>S. Gfeller</v>
      </c>
      <c r="AL33" s="352"/>
      <c r="AM33" s="352"/>
      <c r="AN33" s="7" t="s">
        <v>275</v>
      </c>
      <c r="AO33" s="7"/>
      <c r="AP33" s="7"/>
      <c r="AQ33" s="18">
        <f>AQ2</f>
        <v>3</v>
      </c>
      <c r="AR33" s="6"/>
      <c r="AS33" s="15" t="s">
        <v>43</v>
      </c>
      <c r="AT33" s="241">
        <f>G20</f>
        <v>7.2598142852797129E-2</v>
      </c>
      <c r="AU33" s="130" t="s">
        <v>347</v>
      </c>
    </row>
    <row r="34" spans="1:51" ht="19.75" customHeight="1" x14ac:dyDescent="0.7">
      <c r="A34" s="5"/>
      <c r="B34" s="7" t="s">
        <v>35</v>
      </c>
      <c r="C34" s="7"/>
      <c r="D34" s="150">
        <f>IF(F46&lt;1715,F46,"zu schwer")</f>
        <v>1625</v>
      </c>
      <c r="E34" s="7">
        <f>SUM(D34-(G19/60*15))</f>
        <v>1603.75</v>
      </c>
      <c r="F34" s="7">
        <f>SUM(D34-(G19/60*30))</f>
        <v>1582.5</v>
      </c>
      <c r="G34" s="7">
        <f>SUM(D34-(G19/60*45))</f>
        <v>1561.25</v>
      </c>
      <c r="H34" s="6">
        <f>SUM(D34-(G19/60*60))</f>
        <v>1540</v>
      </c>
      <c r="K34" s="43" t="s">
        <v>74</v>
      </c>
      <c r="L34" s="43">
        <v>6590</v>
      </c>
      <c r="M34" s="43">
        <v>17</v>
      </c>
      <c r="N34" s="48" t="s">
        <v>128</v>
      </c>
      <c r="O34" s="54">
        <f>Belp!J28</f>
        <v>2.9775955951692877E-2</v>
      </c>
      <c r="P34" s="55">
        <f>Gruyére!J28</f>
        <v>2.0533568582119063E-2</v>
      </c>
      <c r="Q34" s="54"/>
      <c r="R34" s="54"/>
      <c r="S34" s="54">
        <f t="shared" ref="S34:T40" si="4">O34</f>
        <v>2.9775955951692877E-2</v>
      </c>
      <c r="T34" s="54">
        <f t="shared" si="4"/>
        <v>2.0533568582119063E-2</v>
      </c>
      <c r="X34" s="5"/>
      <c r="Y34" s="7"/>
      <c r="Z34" s="7"/>
      <c r="AA34" s="7"/>
      <c r="AB34" s="7"/>
      <c r="AC34" s="7"/>
      <c r="AD34" s="7"/>
      <c r="AE34" s="7"/>
      <c r="AF34" s="7"/>
      <c r="AG34" s="7" t="s">
        <v>222</v>
      </c>
      <c r="AH34" s="7"/>
      <c r="AI34" s="7" t="s">
        <v>14</v>
      </c>
      <c r="AJ34" s="13">
        <f>AJ3</f>
        <v>0</v>
      </c>
      <c r="AK34" s="352">
        <f>AK3</f>
        <v>0</v>
      </c>
      <c r="AL34" s="352"/>
      <c r="AM34" s="352"/>
      <c r="AN34" s="7"/>
      <c r="AO34" s="7"/>
      <c r="AP34" s="7"/>
      <c r="AQ34" s="7"/>
      <c r="AR34" s="6"/>
    </row>
    <row r="35" spans="1:51" ht="19.75" customHeight="1" thickBot="1" x14ac:dyDescent="0.75">
      <c r="A35" s="8"/>
      <c r="B35" s="9" t="s">
        <v>36</v>
      </c>
      <c r="C35" s="9"/>
      <c r="D35" s="154">
        <f>G29</f>
        <v>200</v>
      </c>
      <c r="E35" s="9">
        <f>SUM(D35-(G19/60*15))</f>
        <v>178.75</v>
      </c>
      <c r="F35" s="9">
        <f>SUM(D35-(G19/60*30))</f>
        <v>157.5</v>
      </c>
      <c r="G35" s="9">
        <f>SUM(D35-(G19/60*45))</f>
        <v>136.25</v>
      </c>
      <c r="H35" s="11">
        <f>SUM(D35-(G19/60*60))</f>
        <v>115</v>
      </c>
      <c r="J35" s="68"/>
      <c r="K35" s="43" t="s">
        <v>49</v>
      </c>
      <c r="L35" s="43">
        <v>7220</v>
      </c>
      <c r="M35" s="43">
        <v>18</v>
      </c>
      <c r="N35" s="48" t="s">
        <v>129</v>
      </c>
      <c r="O35" s="54">
        <f>Belp!J29</f>
        <v>2.6638882973869137E-2</v>
      </c>
      <c r="P35" s="55">
        <f>Gruyére!J29</f>
        <v>1.4544611079001004E-2</v>
      </c>
      <c r="Q35" s="54"/>
      <c r="R35" s="54"/>
      <c r="S35" s="54">
        <f t="shared" si="4"/>
        <v>2.6638882973869137E-2</v>
      </c>
      <c r="T35" s="54">
        <f t="shared" si="4"/>
        <v>1.4544611079001004E-2</v>
      </c>
      <c r="X35" s="5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6"/>
      <c r="AT35" s="82" t="s">
        <v>305</v>
      </c>
      <c r="AU35" s="1" t="s">
        <v>276</v>
      </c>
      <c r="AY35" s="13" t="s">
        <v>463</v>
      </c>
    </row>
    <row r="36" spans="1:51" s="2" customFormat="1" ht="19.75" customHeight="1" thickBot="1" x14ac:dyDescent="0.75">
      <c r="A36" s="3"/>
      <c r="B36" s="20" t="s">
        <v>187</v>
      </c>
      <c r="C36" s="10"/>
      <c r="D36" s="10"/>
      <c r="E36" s="10"/>
      <c r="F36" s="10"/>
      <c r="G36" s="10"/>
      <c r="H36" s="4"/>
      <c r="I36" s="171"/>
      <c r="J36" s="171"/>
      <c r="K36" s="43" t="s">
        <v>75</v>
      </c>
      <c r="L36" s="43">
        <v>7220</v>
      </c>
      <c r="M36" s="43">
        <v>19</v>
      </c>
      <c r="N36" s="48" t="s">
        <v>130</v>
      </c>
      <c r="O36" s="54">
        <f>Belp!J30</f>
        <v>2.6924071426398563E-2</v>
      </c>
      <c r="P36" s="55">
        <f>Gruyére!J30</f>
        <v>1.5400176436589299E-2</v>
      </c>
      <c r="Q36" s="54"/>
      <c r="R36" s="54"/>
      <c r="S36" s="54">
        <f t="shared" si="4"/>
        <v>2.6924071426398563E-2</v>
      </c>
      <c r="T36" s="54">
        <f t="shared" si="4"/>
        <v>1.5400176436589299E-2</v>
      </c>
      <c r="U36" s="1"/>
      <c r="V36" s="1"/>
      <c r="W36" s="1"/>
      <c r="X36" s="5"/>
      <c r="Y36" s="177" t="s">
        <v>247</v>
      </c>
      <c r="Z36" s="171"/>
      <c r="AA36" s="19"/>
      <c r="AB36" s="129">
        <f>AB4</f>
        <v>0</v>
      </c>
      <c r="AC36" s="171" t="s">
        <v>269</v>
      </c>
      <c r="AD36" s="19"/>
      <c r="AE36" s="19"/>
      <c r="AF36" s="19"/>
      <c r="AG36" s="129" t="str">
        <f>AG4</f>
        <v>x</v>
      </c>
      <c r="AH36" s="171" t="s">
        <v>270</v>
      </c>
      <c r="AI36" s="171"/>
      <c r="AJ36" s="19"/>
      <c r="AK36" s="19"/>
      <c r="AL36" s="7"/>
      <c r="AM36" s="59"/>
      <c r="AN36" s="129">
        <f>AN4</f>
        <v>0</v>
      </c>
      <c r="AO36" s="7" t="s">
        <v>271</v>
      </c>
      <c r="AP36" s="7"/>
      <c r="AQ36" s="7"/>
      <c r="AR36" s="6"/>
      <c r="AS36" s="7" t="s">
        <v>5</v>
      </c>
      <c r="AT36" s="250">
        <v>80</v>
      </c>
      <c r="AU36" s="251" t="s">
        <v>284</v>
      </c>
      <c r="AV36" s="1" t="s">
        <v>306</v>
      </c>
      <c r="AW36" s="1" t="s">
        <v>278</v>
      </c>
      <c r="AX36" s="1" t="s">
        <v>307</v>
      </c>
      <c r="AY36" s="2" t="s">
        <v>464</v>
      </c>
    </row>
    <row r="37" spans="1:51" ht="19.75" customHeight="1" thickBot="1" x14ac:dyDescent="0.75">
      <c r="A37" s="5"/>
      <c r="B37" s="141" t="s">
        <v>34</v>
      </c>
      <c r="C37" s="18" t="s">
        <v>221</v>
      </c>
      <c r="D37" s="142" t="s">
        <v>297</v>
      </c>
      <c r="E37" s="7"/>
      <c r="F37" s="7"/>
      <c r="G37" s="178"/>
      <c r="H37" s="198" t="s">
        <v>298</v>
      </c>
      <c r="K37" s="43" t="s">
        <v>77</v>
      </c>
      <c r="L37" s="43">
        <v>11960</v>
      </c>
      <c r="M37" s="47">
        <v>21</v>
      </c>
      <c r="N37" s="48" t="s">
        <v>132</v>
      </c>
      <c r="O37" s="54">
        <f>Belp!J31</f>
        <v>3.0916709761810605E-2</v>
      </c>
      <c r="P37" s="55">
        <f>Gruyére!J31</f>
        <v>2.0818757034648496E-2</v>
      </c>
      <c r="Q37" s="54"/>
      <c r="R37" s="54"/>
      <c r="S37" s="54">
        <f t="shared" si="4"/>
        <v>3.0916709761810605E-2</v>
      </c>
      <c r="T37" s="54">
        <f t="shared" si="4"/>
        <v>2.0818757034648496E-2</v>
      </c>
      <c r="U37" s="2"/>
      <c r="V37" s="2"/>
      <c r="X37" s="5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6"/>
      <c r="AS37" s="13" t="s">
        <v>222</v>
      </c>
      <c r="AT37" s="252"/>
      <c r="AU37" s="251"/>
      <c r="AV37" s="1">
        <f>IF(D21=H102,H102,0)</f>
        <v>0</v>
      </c>
    </row>
    <row r="38" spans="1:51" ht="19.75" customHeight="1" thickBot="1" x14ac:dyDescent="0.75">
      <c r="A38" s="5"/>
      <c r="B38" s="69" t="str">
        <f>AT25</f>
        <v>LSZB</v>
      </c>
      <c r="C38" s="69">
        <f>AT21</f>
        <v>80</v>
      </c>
      <c r="D38" s="182">
        <f>AT28</f>
        <v>1.6666666666666666E-2</v>
      </c>
      <c r="E38" s="341" t="str">
        <f>AU16</f>
        <v>Croix de Coeur</v>
      </c>
      <c r="F38" s="343"/>
      <c r="G38" s="181">
        <f>AT32</f>
        <v>2.0833333333333333E-3</v>
      </c>
      <c r="H38" s="199" t="str">
        <f>AT30</f>
        <v>LSZB</v>
      </c>
      <c r="I38" s="7"/>
      <c r="J38" s="7"/>
      <c r="K38" s="43" t="s">
        <v>78</v>
      </c>
      <c r="L38" s="43">
        <v>10580</v>
      </c>
      <c r="M38" s="47">
        <v>22</v>
      </c>
      <c r="N38" s="48" t="s">
        <v>133</v>
      </c>
      <c r="O38" s="54">
        <f>Belp!J32</f>
        <v>3.2342652024457762E-2</v>
      </c>
      <c r="P38" s="55">
        <f>Gruyére!J32</f>
        <v>1.9392814772001339E-2</v>
      </c>
      <c r="Q38" s="54"/>
      <c r="R38" s="54"/>
      <c r="S38" s="54">
        <f t="shared" si="4"/>
        <v>3.2342652024457762E-2</v>
      </c>
      <c r="T38" s="54">
        <f t="shared" si="4"/>
        <v>1.9392814772001339E-2</v>
      </c>
      <c r="X38" s="316"/>
      <c r="Y38" s="340"/>
      <c r="Z38" s="207" t="s">
        <v>14</v>
      </c>
      <c r="AA38" s="332" t="s">
        <v>276</v>
      </c>
      <c r="AB38" s="332"/>
      <c r="AC38" s="332"/>
      <c r="AD38" s="332"/>
      <c r="AE38" s="332"/>
      <c r="AF38" s="332" t="s">
        <v>277</v>
      </c>
      <c r="AG38" s="332"/>
      <c r="AH38" s="332"/>
      <c r="AI38" s="332"/>
      <c r="AJ38" s="332"/>
      <c r="AK38" s="332"/>
      <c r="AL38" s="332" t="s">
        <v>278</v>
      </c>
      <c r="AM38" s="332"/>
      <c r="AN38" s="332"/>
      <c r="AO38" s="332"/>
      <c r="AP38" s="331" t="s">
        <v>292</v>
      </c>
      <c r="AQ38" s="332"/>
      <c r="AR38" s="332"/>
      <c r="AS38" s="7" t="s">
        <v>332</v>
      </c>
      <c r="AT38" s="253">
        <v>85</v>
      </c>
      <c r="AU38" s="251"/>
      <c r="AV38" s="251"/>
      <c r="AW38" s="285"/>
      <c r="AX38" s="282"/>
      <c r="AY38" s="286" t="s">
        <v>464</v>
      </c>
    </row>
    <row r="39" spans="1:51" ht="19.75" customHeight="1" thickBot="1" x14ac:dyDescent="0.75">
      <c r="A39" s="5"/>
      <c r="B39" s="74">
        <f>IF(B38=O4,VLOOKUP($AU$16,K5:T92,5,FALSE),IF(B38=P4,VLOOKUP($AU$16,K5:T92,6,FALSE),IF(B38=Q4,VLOOKUP($AU$16,K5:T92,7,FALSE),IF(B38=R4,VLOOKUP($AU$16,K5:T92,8,FALSE)))))</f>
        <v>2.6924071426398563E-2</v>
      </c>
      <c r="C39" s="7" t="s">
        <v>293</v>
      </c>
      <c r="D39" s="7"/>
      <c r="E39" s="7"/>
      <c r="F39" s="7"/>
      <c r="G39" s="169" t="s">
        <v>293</v>
      </c>
      <c r="H39" s="75">
        <f>IF(AT30=S4,VLOOKUP($AU$16,K5:V592,9,FALSE),IF(AT30=T4,VLOOKUP($AU$16,K5:V92,10,FALSE),IF(AT30=U4,VLOOKUP($AU$16,K5:V66,11,FALSE),IF(AT30=V4,VLOOKUP($AU$16,K5:V92,12,FALSE)))))</f>
        <v>2.6924071426398563E-2</v>
      </c>
      <c r="I39" s="169"/>
      <c r="J39" s="169"/>
      <c r="K39" s="43" t="s">
        <v>84</v>
      </c>
      <c r="L39" s="43">
        <v>12050</v>
      </c>
      <c r="M39" s="47">
        <v>28</v>
      </c>
      <c r="N39" s="48" t="s">
        <v>139</v>
      </c>
      <c r="O39" s="54">
        <f>Belp!J33</f>
        <v>3.1201898214340038E-2</v>
      </c>
      <c r="P39" s="55">
        <f>Gruyére!J33</f>
        <v>1.9963191677060201E-2</v>
      </c>
      <c r="Q39" s="54"/>
      <c r="R39" s="54"/>
      <c r="S39" s="54">
        <f t="shared" si="4"/>
        <v>3.1201898214340038E-2</v>
      </c>
      <c r="T39" s="54">
        <f t="shared" si="4"/>
        <v>1.9963191677060201E-2</v>
      </c>
      <c r="X39" s="321" t="s">
        <v>291</v>
      </c>
      <c r="Y39" s="324"/>
      <c r="Z39" s="206">
        <f t="shared" ref="Z39:AA42" si="5">AT38</f>
        <v>85</v>
      </c>
      <c r="AA39" s="316">
        <f t="shared" si="5"/>
        <v>0</v>
      </c>
      <c r="AB39" s="316"/>
      <c r="AC39" s="316"/>
      <c r="AD39" s="316"/>
      <c r="AE39" s="316"/>
      <c r="AF39" s="316">
        <f>AV38</f>
        <v>0</v>
      </c>
      <c r="AG39" s="316"/>
      <c r="AH39" s="316"/>
      <c r="AI39" s="316"/>
      <c r="AJ39" s="316"/>
      <c r="AK39" s="316"/>
      <c r="AL39" s="316">
        <f>AW38</f>
        <v>0</v>
      </c>
      <c r="AM39" s="316"/>
      <c r="AN39" s="316"/>
      <c r="AO39" s="316"/>
      <c r="AP39" s="317">
        <f>AX38</f>
        <v>0</v>
      </c>
      <c r="AQ39" s="317"/>
      <c r="AR39" s="317"/>
      <c r="AS39" s="13" t="s">
        <v>223</v>
      </c>
      <c r="AT39" s="250">
        <v>85</v>
      </c>
      <c r="AU39" s="251"/>
      <c r="AV39" s="251"/>
      <c r="AW39" s="251"/>
      <c r="AX39" s="282"/>
      <c r="AY39" s="286" t="s">
        <v>464</v>
      </c>
    </row>
    <row r="40" spans="1:51" ht="19.75" customHeight="1" thickBot="1" x14ac:dyDescent="0.75">
      <c r="A40" s="5"/>
      <c r="B40" s="16" t="s">
        <v>193</v>
      </c>
      <c r="C40" s="7"/>
      <c r="D40" s="16" t="s">
        <v>188</v>
      </c>
      <c r="E40" s="7"/>
      <c r="F40" s="7"/>
      <c r="G40" s="7"/>
      <c r="H40" s="76" t="s">
        <v>194</v>
      </c>
      <c r="I40" s="7"/>
      <c r="J40" s="7"/>
      <c r="K40" s="43" t="s">
        <v>85</v>
      </c>
      <c r="L40" s="43">
        <v>10950</v>
      </c>
      <c r="M40" s="43">
        <v>29</v>
      </c>
      <c r="N40" s="48" t="s">
        <v>140</v>
      </c>
      <c r="O40" s="54">
        <f>Belp!J34</f>
        <v>2.8635202141575153E-2</v>
      </c>
      <c r="P40" s="55">
        <f>Gruyére!J34</f>
        <v>1.7966872509354182E-2</v>
      </c>
      <c r="Q40" s="54"/>
      <c r="R40" s="54"/>
      <c r="S40" s="54">
        <f t="shared" si="4"/>
        <v>2.8635202141575153E-2</v>
      </c>
      <c r="T40" s="54">
        <f t="shared" si="4"/>
        <v>1.7966872509354182E-2</v>
      </c>
      <c r="X40" s="321" t="s">
        <v>223</v>
      </c>
      <c r="Y40" s="324"/>
      <c r="Z40" s="206">
        <f t="shared" si="5"/>
        <v>85</v>
      </c>
      <c r="AA40" s="316">
        <f t="shared" si="5"/>
        <v>0</v>
      </c>
      <c r="AB40" s="316"/>
      <c r="AC40" s="316"/>
      <c r="AD40" s="316"/>
      <c r="AE40" s="316"/>
      <c r="AF40" s="316">
        <f>AV39</f>
        <v>0</v>
      </c>
      <c r="AG40" s="316"/>
      <c r="AH40" s="316"/>
      <c r="AI40" s="316"/>
      <c r="AJ40" s="316"/>
      <c r="AK40" s="316"/>
      <c r="AL40" s="316">
        <f>AW39</f>
        <v>0</v>
      </c>
      <c r="AM40" s="316"/>
      <c r="AN40" s="316"/>
      <c r="AO40" s="316"/>
      <c r="AP40" s="317">
        <f>AX39</f>
        <v>0</v>
      </c>
      <c r="AQ40" s="317"/>
      <c r="AR40" s="317"/>
      <c r="AS40" s="13" t="s">
        <v>225</v>
      </c>
      <c r="AT40" s="250"/>
      <c r="AU40" s="251"/>
      <c r="AV40" s="251"/>
      <c r="AW40" s="251"/>
      <c r="AX40" s="282"/>
      <c r="AY40" s="286" t="s">
        <v>464</v>
      </c>
    </row>
    <row r="41" spans="1:51" ht="19.75" customHeight="1" thickBot="1" x14ac:dyDescent="0.65">
      <c r="A41" s="8"/>
      <c r="B41" s="37">
        <f>$G$19*((B39+AT28)*24)</f>
        <v>88.925105709853057</v>
      </c>
      <c r="C41" s="41"/>
      <c r="D41" s="37">
        <f>D29+B41</f>
        <v>218.92510570985306</v>
      </c>
      <c r="E41" s="121" t="str">
        <f>IF(G29&lt;G28,F93,IF(G29-B41&lt;=D29,"LDG YES","LDG NO"))</f>
        <v>LDG YES</v>
      </c>
      <c r="F41" s="122"/>
      <c r="G41" s="123"/>
      <c r="H41" s="124">
        <f>$G$19*((H39+AT32)*24)</f>
        <v>59.175105709853064</v>
      </c>
      <c r="I41" s="7"/>
      <c r="J41" s="7"/>
      <c r="O41" s="54">
        <f>Belp!J35</f>
        <v>0</v>
      </c>
      <c r="X41" s="321" t="s">
        <v>225</v>
      </c>
      <c r="Y41" s="324"/>
      <c r="Z41" s="206">
        <f t="shared" si="5"/>
        <v>0</v>
      </c>
      <c r="AA41" s="316">
        <f t="shared" si="5"/>
        <v>0</v>
      </c>
      <c r="AB41" s="316"/>
      <c r="AC41" s="316"/>
      <c r="AD41" s="316"/>
      <c r="AE41" s="316"/>
      <c r="AF41" s="316">
        <f>AV40</f>
        <v>0</v>
      </c>
      <c r="AG41" s="316"/>
      <c r="AH41" s="316"/>
      <c r="AI41" s="316"/>
      <c r="AJ41" s="316"/>
      <c r="AK41" s="316"/>
      <c r="AL41" s="316">
        <f>AW40</f>
        <v>0</v>
      </c>
      <c r="AM41" s="316"/>
      <c r="AN41" s="316"/>
      <c r="AO41" s="316"/>
      <c r="AP41" s="317">
        <f>AX40</f>
        <v>0</v>
      </c>
      <c r="AQ41" s="317"/>
      <c r="AR41" s="317"/>
      <c r="AS41" s="7" t="s">
        <v>224</v>
      </c>
      <c r="AT41" s="250">
        <v>85</v>
      </c>
      <c r="AU41" s="251"/>
      <c r="AV41" s="251"/>
      <c r="AW41" s="251"/>
      <c r="AX41" s="282"/>
      <c r="AY41" s="286" t="s">
        <v>464</v>
      </c>
    </row>
    <row r="42" spans="1:51" ht="16" customHeight="1" thickBot="1" x14ac:dyDescent="0.65">
      <c r="A42" s="3"/>
      <c r="B42" s="10"/>
      <c r="C42" s="92" t="str">
        <f>IF(B111&lt;0,B110,B107)</f>
        <v>kg Reserve</v>
      </c>
      <c r="D42" s="12"/>
      <c r="E42" s="92" t="str">
        <f>IF(B111&lt;0,C110,C107)</f>
        <v>Ca. °C Reserve</v>
      </c>
      <c r="F42" s="12"/>
      <c r="G42" s="10"/>
      <c r="H42" s="4"/>
      <c r="O42" s="54">
        <f>Belp!J36</f>
        <v>0</v>
      </c>
      <c r="P42" s="54"/>
      <c r="Q42" s="54"/>
      <c r="R42" s="54"/>
      <c r="S42" s="54"/>
      <c r="T42" s="54"/>
      <c r="X42" s="321" t="s">
        <v>224</v>
      </c>
      <c r="Y42" s="324"/>
      <c r="Z42" s="206">
        <f t="shared" si="5"/>
        <v>85</v>
      </c>
      <c r="AA42" s="316">
        <f t="shared" si="5"/>
        <v>0</v>
      </c>
      <c r="AB42" s="316"/>
      <c r="AC42" s="316"/>
      <c r="AD42" s="316"/>
      <c r="AE42" s="316"/>
      <c r="AF42" s="316">
        <f>AV41</f>
        <v>0</v>
      </c>
      <c r="AG42" s="316"/>
      <c r="AH42" s="316"/>
      <c r="AI42" s="316"/>
      <c r="AJ42" s="316"/>
      <c r="AK42" s="316"/>
      <c r="AL42" s="316">
        <f>AW41</f>
        <v>0</v>
      </c>
      <c r="AM42" s="316"/>
      <c r="AN42" s="316"/>
      <c r="AO42" s="316"/>
      <c r="AP42" s="317">
        <f>AX41</f>
        <v>0</v>
      </c>
      <c r="AQ42" s="317"/>
      <c r="AR42" s="317"/>
      <c r="AS42" s="7" t="s">
        <v>27</v>
      </c>
      <c r="AT42" s="249">
        <v>15</v>
      </c>
      <c r="AU42" s="312" t="s">
        <v>308</v>
      </c>
      <c r="AV42" s="313"/>
      <c r="AW42" s="313"/>
      <c r="AX42" s="313"/>
      <c r="AY42" s="286"/>
    </row>
    <row r="43" spans="1:51" ht="16" customHeight="1" thickBot="1" x14ac:dyDescent="0.65">
      <c r="A43" s="5"/>
      <c r="B43" s="7"/>
      <c r="C43" s="19"/>
      <c r="D43" s="169"/>
      <c r="E43" s="19"/>
      <c r="F43" s="169"/>
      <c r="G43" s="7"/>
      <c r="H43" s="6"/>
      <c r="O43" s="54"/>
      <c r="P43" s="54"/>
      <c r="Q43" s="54"/>
      <c r="R43" s="54"/>
      <c r="S43" s="54"/>
      <c r="T43" s="54"/>
      <c r="X43" s="287"/>
      <c r="Y43" s="289"/>
      <c r="Z43" s="206"/>
      <c r="AA43" s="287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91"/>
      <c r="AQ43" s="291"/>
      <c r="AR43" s="292"/>
      <c r="AS43" s="7"/>
      <c r="AT43" s="250"/>
      <c r="AU43" s="293" t="s">
        <v>467</v>
      </c>
      <c r="AV43" s="294"/>
      <c r="AW43" s="294"/>
      <c r="AX43" s="294"/>
      <c r="AY43" s="169"/>
    </row>
    <row r="44" spans="1:51" ht="16" customHeight="1" thickBot="1" x14ac:dyDescent="0.75">
      <c r="A44" s="8"/>
      <c r="B44" s="9"/>
      <c r="C44" s="167">
        <f>IF($B$111&lt;0,B111,B108)</f>
        <v>18.925105709853057</v>
      </c>
      <c r="D44" s="9"/>
      <c r="E44" s="168">
        <f>IF($B$111&lt;0,C111,C108)</f>
        <v>1.5770921424877546</v>
      </c>
      <c r="F44" s="126"/>
      <c r="G44" s="9"/>
      <c r="H44" s="11"/>
      <c r="K44" s="43" t="s">
        <v>106</v>
      </c>
      <c r="O44" s="54">
        <f>Belp!J37</f>
        <v>0</v>
      </c>
      <c r="P44" s="54"/>
      <c r="Q44" s="54"/>
      <c r="R44" s="54"/>
      <c r="S44" s="54"/>
      <c r="T44" s="54"/>
      <c r="X44" s="321" t="s">
        <v>27</v>
      </c>
      <c r="Y44" s="324"/>
      <c r="Z44" s="206">
        <f>AT42</f>
        <v>15</v>
      </c>
      <c r="AA44" s="321" t="str">
        <f>AU42</f>
        <v>Diverses / Gebirgsrucksack</v>
      </c>
      <c r="AB44" s="322"/>
      <c r="AC44" s="322"/>
      <c r="AD44" s="322"/>
      <c r="AE44" s="322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4"/>
      <c r="AS44" s="213" t="s">
        <v>333</v>
      </c>
      <c r="AT44" s="314"/>
      <c r="AU44" s="315"/>
      <c r="AV44" s="229" t="s">
        <v>357</v>
      </c>
      <c r="AW44" s="229"/>
      <c r="AX44" s="229"/>
    </row>
    <row r="45" spans="1:51" ht="16" customHeight="1" x14ac:dyDescent="0.7">
      <c r="A45" s="7"/>
      <c r="B45" s="7" t="str">
        <f>VLOOKUP(B38,D97:E100,2,FALSE)</f>
        <v>LSZB</v>
      </c>
      <c r="C45" s="7" t="s">
        <v>17</v>
      </c>
      <c r="D45" s="19">
        <f>D8</f>
        <v>12</v>
      </c>
      <c r="E45" s="7"/>
      <c r="F45" s="7"/>
      <c r="G45" s="7"/>
      <c r="H45" s="6"/>
      <c r="K45" s="43" t="s">
        <v>90</v>
      </c>
      <c r="L45" s="43">
        <v>7450</v>
      </c>
      <c r="M45" s="43">
        <v>35</v>
      </c>
      <c r="N45" s="48" t="s">
        <v>145</v>
      </c>
      <c r="O45" s="54">
        <f>Belp!J38</f>
        <v>6.5424512517871805E-2</v>
      </c>
      <c r="P45" s="54"/>
      <c r="Q45" s="54"/>
      <c r="R45" s="54"/>
      <c r="S45" s="54">
        <f t="shared" ref="S45:S61" si="6">O45</f>
        <v>6.5424512517871805E-2</v>
      </c>
      <c r="T45" s="54">
        <f t="shared" ref="T45:T61" si="7">P45</f>
        <v>0</v>
      </c>
      <c r="X45" s="5"/>
      <c r="Y45" s="7"/>
      <c r="Z45" s="179">
        <f>AT43</f>
        <v>0</v>
      </c>
      <c r="AA45" s="318" t="s">
        <v>467</v>
      </c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20"/>
      <c r="AU45" s="1">
        <v>0</v>
      </c>
    </row>
    <row r="46" spans="1:51" ht="16" customHeight="1" thickBot="1" x14ac:dyDescent="0.75">
      <c r="A46" s="5"/>
      <c r="B46" s="7"/>
      <c r="C46" s="16" t="s">
        <v>18</v>
      </c>
      <c r="D46" s="19">
        <f>D9</f>
        <v>25</v>
      </c>
      <c r="E46" s="105" t="s">
        <v>200</v>
      </c>
      <c r="F46" s="156">
        <f>D27+G29</f>
        <v>1625</v>
      </c>
      <c r="G46" s="16" t="s">
        <v>14</v>
      </c>
      <c r="H46" s="6" t="s">
        <v>295</v>
      </c>
      <c r="K46" s="43"/>
      <c r="L46" s="43"/>
      <c r="M46" s="43"/>
      <c r="O46" s="54"/>
      <c r="P46" s="54"/>
      <c r="Q46" s="54"/>
      <c r="R46" s="54"/>
      <c r="S46" s="54"/>
      <c r="T46" s="54"/>
      <c r="X46" s="8"/>
      <c r="Y46" s="9"/>
      <c r="Z46" s="9"/>
      <c r="AA46" s="303" t="s">
        <v>465</v>
      </c>
      <c r="AB46" s="304"/>
      <c r="AC46" s="304"/>
      <c r="AD46" s="304"/>
      <c r="AE46" s="303" t="str">
        <f>AY36</f>
        <v>079 461 66 17</v>
      </c>
      <c r="AF46" s="304"/>
      <c r="AG46" s="304"/>
      <c r="AH46" s="304"/>
      <c r="AI46" s="303" t="str">
        <f>AY38</f>
        <v>079 461 66 17</v>
      </c>
      <c r="AJ46" s="304"/>
      <c r="AK46" s="304"/>
      <c r="AL46" s="305" t="str">
        <f>AY39</f>
        <v>079 461 66 17</v>
      </c>
      <c r="AM46" s="306"/>
      <c r="AN46" s="303" t="str">
        <f>AY40</f>
        <v>079 461 66 17</v>
      </c>
      <c r="AO46" s="304"/>
      <c r="AP46" s="307" t="str">
        <f>AY41</f>
        <v>079 461 66 17</v>
      </c>
      <c r="AQ46" s="308"/>
      <c r="AR46" s="309"/>
      <c r="AS46" s="1" t="s">
        <v>309</v>
      </c>
    </row>
    <row r="47" spans="1:51" ht="19.75" customHeight="1" thickBot="1" x14ac:dyDescent="0.75">
      <c r="A47" s="8"/>
      <c r="B47" s="9"/>
      <c r="C47" s="9" t="s">
        <v>19</v>
      </c>
      <c r="D47" s="155">
        <f>D10</f>
        <v>13</v>
      </c>
      <c r="E47" s="106" t="s">
        <v>202</v>
      </c>
      <c r="F47" s="157">
        <f>'Tabelle (2)'!B2</f>
        <v>6100</v>
      </c>
      <c r="G47" s="36" t="s">
        <v>2</v>
      </c>
      <c r="H47" s="11" t="s">
        <v>296</v>
      </c>
      <c r="K47" s="43" t="s">
        <v>72</v>
      </c>
      <c r="L47" s="43">
        <v>5020</v>
      </c>
      <c r="M47" s="43">
        <v>14</v>
      </c>
      <c r="N47" s="48" t="s">
        <v>125</v>
      </c>
      <c r="O47" s="54">
        <f>Belp!J39</f>
        <v>4.1183494052870133E-2</v>
      </c>
      <c r="P47" s="54"/>
      <c r="Q47" s="54"/>
      <c r="R47" s="54"/>
      <c r="S47" s="54">
        <f t="shared" si="6"/>
        <v>4.1183494052870133E-2</v>
      </c>
      <c r="T47" s="54">
        <f t="shared" si="7"/>
        <v>0</v>
      </c>
      <c r="AS47" s="64" t="s">
        <v>0</v>
      </c>
      <c r="AT47" s="251">
        <v>1015</v>
      </c>
    </row>
    <row r="48" spans="1:51" ht="19.75" customHeight="1" thickBot="1" x14ac:dyDescent="0.75">
      <c r="B48" s="3"/>
      <c r="C48" s="10"/>
      <c r="D48" s="113" t="s">
        <v>236</v>
      </c>
      <c r="E48" s="113" t="s">
        <v>226</v>
      </c>
      <c r="F48" s="113" t="s">
        <v>227</v>
      </c>
      <c r="G48" s="113" t="s">
        <v>228</v>
      </c>
      <c r="H48" s="114" t="s">
        <v>227</v>
      </c>
      <c r="K48" s="43" t="s">
        <v>97</v>
      </c>
      <c r="L48" s="43">
        <v>5320</v>
      </c>
      <c r="M48" s="43">
        <v>43</v>
      </c>
      <c r="N48" s="48" t="s">
        <v>151</v>
      </c>
      <c r="O48" s="54">
        <f>Belp!J40</f>
        <v>4.8313205366105921E-2</v>
      </c>
      <c r="P48" s="54"/>
      <c r="Q48" s="54"/>
      <c r="R48" s="54"/>
      <c r="S48" s="54">
        <f t="shared" si="6"/>
        <v>4.8313205366105921E-2</v>
      </c>
      <c r="T48" s="54">
        <f t="shared" si="7"/>
        <v>0</v>
      </c>
      <c r="AS48" s="169" t="s">
        <v>310</v>
      </c>
      <c r="AT48" s="187" t="s">
        <v>287</v>
      </c>
    </row>
    <row r="49" spans="2:51" ht="15.6" customHeight="1" thickBot="1" x14ac:dyDescent="0.75">
      <c r="B49" s="5" t="str">
        <f t="shared" ref="B49:B55" si="8">B19</f>
        <v>Helicopter (empty weight)</v>
      </c>
      <c r="C49" s="7"/>
      <c r="D49" s="109">
        <f t="shared" ref="D49:D57" si="9">D19</f>
        <v>1075</v>
      </c>
      <c r="E49" s="109">
        <f>VLOOKUP(AT11,B102:E105,3,FALSE)</f>
        <v>4.2510000000000003</v>
      </c>
      <c r="F49" s="111">
        <f>D49*E49</f>
        <v>4569.8250000000007</v>
      </c>
      <c r="G49" s="111">
        <f>VLOOKUP(AT11,B102:E105,4,FALSE)</f>
        <v>-1.7500000000000002E-2</v>
      </c>
      <c r="H49" s="115">
        <f t="shared" ref="H49:H56" si="10">D49*G49</f>
        <v>-18.812500000000004</v>
      </c>
      <c r="K49" s="43" t="s">
        <v>71</v>
      </c>
      <c r="L49" s="43">
        <v>9670</v>
      </c>
      <c r="M49" s="43">
        <v>13</v>
      </c>
      <c r="N49" s="48" t="s">
        <v>124</v>
      </c>
      <c r="O49" s="54">
        <f>Belp!J41</f>
        <v>3.0631521309281175E-2</v>
      </c>
      <c r="P49" s="54"/>
      <c r="Q49" s="54"/>
      <c r="R49" s="54"/>
      <c r="S49" s="54">
        <f t="shared" si="6"/>
        <v>3.0631521309281175E-2</v>
      </c>
      <c r="T49" s="54">
        <f t="shared" si="7"/>
        <v>0</v>
      </c>
      <c r="AT49" s="1" t="s">
        <v>336</v>
      </c>
      <c r="AV49" s="1" t="s">
        <v>337</v>
      </c>
      <c r="AX49" s="1" t="s">
        <v>338</v>
      </c>
    </row>
    <row r="50" spans="2:51" ht="15.6" customHeight="1" thickBot="1" x14ac:dyDescent="0.75">
      <c r="B50" s="5" t="str">
        <f t="shared" si="8"/>
        <v>Pilot</v>
      </c>
      <c r="C50" s="7"/>
      <c r="D50" s="109">
        <f t="shared" si="9"/>
        <v>80</v>
      </c>
      <c r="E50" s="109">
        <v>2.35</v>
      </c>
      <c r="F50" s="110">
        <f t="shared" ref="F50:F56" si="11">D50*E50</f>
        <v>188</v>
      </c>
      <c r="G50" s="109">
        <v>0.36</v>
      </c>
      <c r="H50" s="115">
        <f t="shared" si="10"/>
        <v>28.799999999999997</v>
      </c>
      <c r="K50" s="43" t="s">
        <v>91</v>
      </c>
      <c r="L50" s="43">
        <v>7320</v>
      </c>
      <c r="M50" s="43">
        <v>36</v>
      </c>
      <c r="N50" s="48" t="s">
        <v>146</v>
      </c>
      <c r="O50" s="54">
        <f>Belp!J42</f>
        <v>3.804642107504639E-2</v>
      </c>
      <c r="P50" s="54"/>
      <c r="Q50" s="54"/>
      <c r="R50" s="54"/>
      <c r="S50" s="54">
        <f t="shared" si="6"/>
        <v>3.804642107504639E-2</v>
      </c>
      <c r="T50" s="54">
        <f t="shared" si="7"/>
        <v>0</v>
      </c>
      <c r="AS50" s="169" t="str">
        <f>AT30</f>
        <v>LSZB</v>
      </c>
      <c r="AT50" s="254" t="s">
        <v>468</v>
      </c>
      <c r="AU50" s="1" t="s">
        <v>311</v>
      </c>
      <c r="AV50" s="254" t="s">
        <v>469</v>
      </c>
      <c r="AW50" s="1" t="s">
        <v>255</v>
      </c>
      <c r="AX50" s="251">
        <v>25</v>
      </c>
      <c r="AY50" s="1" t="s">
        <v>20</v>
      </c>
    </row>
    <row r="51" spans="2:51" ht="15.6" customHeight="1" thickBot="1" x14ac:dyDescent="0.75">
      <c r="B51" s="5" t="str">
        <f t="shared" si="8"/>
        <v>Pax left front</v>
      </c>
      <c r="C51" s="7"/>
      <c r="D51" s="109">
        <f t="shared" si="9"/>
        <v>85</v>
      </c>
      <c r="E51" s="109">
        <v>2.35</v>
      </c>
      <c r="F51" s="110">
        <f t="shared" si="11"/>
        <v>199.75</v>
      </c>
      <c r="G51" s="109">
        <v>-0.36</v>
      </c>
      <c r="H51" s="115">
        <f t="shared" si="10"/>
        <v>-30.599999999999998</v>
      </c>
      <c r="J51" s="69"/>
      <c r="K51" s="43" t="s">
        <v>92</v>
      </c>
      <c r="L51" s="43">
        <v>9590</v>
      </c>
      <c r="M51" s="43">
        <v>37</v>
      </c>
      <c r="N51" s="48" t="s">
        <v>147</v>
      </c>
      <c r="O51" s="54">
        <f>Belp!J43</f>
        <v>5.1450278343929678E-2</v>
      </c>
      <c r="P51" s="54"/>
      <c r="Q51" s="54"/>
      <c r="R51" s="54"/>
      <c r="S51" s="54">
        <f t="shared" si="6"/>
        <v>5.1450278343929678E-2</v>
      </c>
      <c r="T51" s="54">
        <f t="shared" si="7"/>
        <v>0</v>
      </c>
      <c r="AS51" s="169" t="s">
        <v>256</v>
      </c>
      <c r="AT51" s="254" t="s">
        <v>470</v>
      </c>
      <c r="AU51" s="1" t="s">
        <v>311</v>
      </c>
      <c r="AV51" s="254" t="s">
        <v>469</v>
      </c>
      <c r="AW51" s="1" t="s">
        <v>255</v>
      </c>
      <c r="AX51" s="251">
        <v>20</v>
      </c>
      <c r="AY51" s="1" t="s">
        <v>20</v>
      </c>
    </row>
    <row r="52" spans="2:51" ht="15.6" customHeight="1" thickBot="1" x14ac:dyDescent="0.75">
      <c r="B52" s="5" t="str">
        <f t="shared" si="8"/>
        <v>Pax right aft</v>
      </c>
      <c r="C52" s="7"/>
      <c r="D52" s="109">
        <f t="shared" si="9"/>
        <v>85</v>
      </c>
      <c r="E52" s="109">
        <v>3.25</v>
      </c>
      <c r="F52" s="110">
        <f t="shared" si="11"/>
        <v>276.25</v>
      </c>
      <c r="G52" s="109">
        <v>0.5</v>
      </c>
      <c r="H52" s="115">
        <f t="shared" si="10"/>
        <v>42.5</v>
      </c>
      <c r="K52" s="43" t="s">
        <v>93</v>
      </c>
      <c r="L52" s="43">
        <v>9720</v>
      </c>
      <c r="M52" s="43">
        <v>38</v>
      </c>
      <c r="N52" s="48" t="s">
        <v>148</v>
      </c>
      <c r="O52" s="54">
        <f>Belp!J44</f>
        <v>5.2020655248988537E-2</v>
      </c>
      <c r="P52" s="54"/>
      <c r="Q52" s="54"/>
      <c r="R52" s="54"/>
      <c r="S52" s="54">
        <f t="shared" si="6"/>
        <v>5.2020655248988537E-2</v>
      </c>
      <c r="T52" s="54">
        <f t="shared" si="7"/>
        <v>0</v>
      </c>
      <c r="AS52" s="169" t="s">
        <v>257</v>
      </c>
      <c r="AT52" s="254" t="s">
        <v>471</v>
      </c>
      <c r="AU52" s="1" t="s">
        <v>311</v>
      </c>
      <c r="AV52" s="254" t="s">
        <v>472</v>
      </c>
      <c r="AW52" s="1" t="s">
        <v>255</v>
      </c>
      <c r="AX52" s="251">
        <v>10</v>
      </c>
      <c r="AY52" s="1" t="s">
        <v>20</v>
      </c>
    </row>
    <row r="53" spans="2:51" ht="15.6" customHeight="1" thickBot="1" x14ac:dyDescent="0.75">
      <c r="B53" s="5" t="str">
        <f t="shared" si="8"/>
        <v>Pax cent. aft</v>
      </c>
      <c r="C53" s="7"/>
      <c r="D53" s="109">
        <f t="shared" si="9"/>
        <v>0</v>
      </c>
      <c r="E53" s="109">
        <v>3.25</v>
      </c>
      <c r="F53" s="110">
        <f t="shared" si="11"/>
        <v>0</v>
      </c>
      <c r="G53" s="109">
        <v>0</v>
      </c>
      <c r="H53" s="115">
        <f t="shared" si="10"/>
        <v>0</v>
      </c>
      <c r="K53" s="46" t="s">
        <v>68</v>
      </c>
      <c r="L53" s="46">
        <v>8290</v>
      </c>
      <c r="M53" s="46">
        <v>10</v>
      </c>
      <c r="N53" s="48" t="s">
        <v>121</v>
      </c>
      <c r="O53" s="54">
        <f>Belp!J45</f>
        <v>3.3198217382046057E-2</v>
      </c>
      <c r="P53" s="54"/>
      <c r="Q53" s="54"/>
      <c r="R53" s="54"/>
      <c r="S53" s="54">
        <f t="shared" si="6"/>
        <v>3.3198217382046057E-2</v>
      </c>
      <c r="T53" s="54">
        <f t="shared" si="7"/>
        <v>0</v>
      </c>
      <c r="AS53" s="169" t="s">
        <v>286</v>
      </c>
      <c r="AT53" s="254" t="s">
        <v>473</v>
      </c>
      <c r="AV53" s="254" t="s">
        <v>472</v>
      </c>
      <c r="AW53" s="1" t="s">
        <v>255</v>
      </c>
      <c r="AX53" s="251">
        <v>-12</v>
      </c>
      <c r="AY53" s="1" t="s">
        <v>20</v>
      </c>
    </row>
    <row r="54" spans="2:51" ht="15.6" customHeight="1" thickBot="1" x14ac:dyDescent="0.75">
      <c r="B54" s="5" t="str">
        <f t="shared" si="8"/>
        <v>Pax left aft</v>
      </c>
      <c r="C54" s="7"/>
      <c r="D54" s="109">
        <f t="shared" si="9"/>
        <v>85</v>
      </c>
      <c r="E54" s="109">
        <v>3.25</v>
      </c>
      <c r="F54" s="110">
        <f t="shared" si="11"/>
        <v>276.25</v>
      </c>
      <c r="G54" s="109">
        <v>-0.5</v>
      </c>
      <c r="H54" s="115">
        <f t="shared" si="10"/>
        <v>-42.5</v>
      </c>
      <c r="K54" s="43" t="s">
        <v>69</v>
      </c>
      <c r="L54" s="43">
        <v>9750</v>
      </c>
      <c r="M54" s="43">
        <v>11</v>
      </c>
      <c r="N54" s="48" t="s">
        <v>122</v>
      </c>
      <c r="O54" s="54">
        <f>Belp!J46</f>
        <v>3.2627840476987191E-2</v>
      </c>
      <c r="P54" s="54"/>
      <c r="Q54" s="54"/>
      <c r="R54" s="54"/>
      <c r="S54" s="54">
        <f t="shared" si="6"/>
        <v>3.2627840476987191E-2</v>
      </c>
      <c r="T54" s="54">
        <f t="shared" si="7"/>
        <v>0</v>
      </c>
      <c r="AS54" s="266" t="s">
        <v>81</v>
      </c>
      <c r="AT54" s="254" t="s">
        <v>474</v>
      </c>
      <c r="AU54" s="1" t="s">
        <v>311</v>
      </c>
      <c r="AV54" s="254" t="s">
        <v>472</v>
      </c>
      <c r="AW54" s="1" t="s">
        <v>255</v>
      </c>
      <c r="AX54" s="251">
        <v>3</v>
      </c>
      <c r="AY54" s="1" t="s">
        <v>20</v>
      </c>
    </row>
    <row r="55" spans="2:51" ht="15.6" customHeight="1" thickBot="1" x14ac:dyDescent="0.75">
      <c r="B55" s="5" t="str">
        <f t="shared" si="8"/>
        <v>Baggage</v>
      </c>
      <c r="C55" s="7"/>
      <c r="D55" s="109">
        <f t="shared" si="9"/>
        <v>15</v>
      </c>
      <c r="E55" s="109">
        <v>4.0999999999999996</v>
      </c>
      <c r="F55" s="110">
        <f t="shared" si="11"/>
        <v>61.499999999999993</v>
      </c>
      <c r="G55" s="112">
        <v>0</v>
      </c>
      <c r="H55" s="115"/>
      <c r="K55" s="43" t="s">
        <v>94</v>
      </c>
      <c r="L55" s="43">
        <v>8830</v>
      </c>
      <c r="M55" s="43">
        <v>39</v>
      </c>
      <c r="N55" s="48" t="s">
        <v>149</v>
      </c>
      <c r="O55" s="54">
        <f>Belp!J47</f>
        <v>5.2020655248988537E-2</v>
      </c>
      <c r="P55" s="54"/>
      <c r="Q55" s="54"/>
      <c r="R55" s="54"/>
      <c r="S55" s="54">
        <f t="shared" si="6"/>
        <v>5.2020655248988537E-2</v>
      </c>
      <c r="T55" s="54">
        <f t="shared" si="7"/>
        <v>0</v>
      </c>
      <c r="AS55" s="266" t="s">
        <v>409</v>
      </c>
      <c r="AT55" s="254"/>
      <c r="AU55" s="1" t="s">
        <v>311</v>
      </c>
      <c r="AV55" s="254"/>
      <c r="AW55" s="1" t="s">
        <v>255</v>
      </c>
      <c r="AX55" s="251">
        <v>0</v>
      </c>
      <c r="AY55" s="1" t="s">
        <v>20</v>
      </c>
    </row>
    <row r="56" spans="2:51" ht="15.6" customHeight="1" x14ac:dyDescent="0.7">
      <c r="B56" s="5" t="s">
        <v>467</v>
      </c>
      <c r="C56" s="7"/>
      <c r="D56" s="109">
        <f t="shared" si="9"/>
        <v>0</v>
      </c>
      <c r="E56" s="109">
        <v>1.99</v>
      </c>
      <c r="F56" s="111">
        <f t="shared" si="11"/>
        <v>0</v>
      </c>
      <c r="G56" s="112">
        <v>-0.6</v>
      </c>
      <c r="H56" s="115">
        <f t="shared" si="10"/>
        <v>0</v>
      </c>
      <c r="K56" s="43"/>
      <c r="L56" s="43"/>
      <c r="M56" s="43"/>
      <c r="O56" s="54"/>
      <c r="P56" s="54"/>
      <c r="Q56" s="54"/>
      <c r="R56" s="54"/>
      <c r="S56" s="54"/>
      <c r="T56" s="54"/>
      <c r="AS56" s="290"/>
      <c r="AT56" s="296"/>
      <c r="AV56" s="296"/>
      <c r="AX56" s="297"/>
    </row>
    <row r="57" spans="2:51" ht="15.6" customHeight="1" x14ac:dyDescent="0.7">
      <c r="B57" s="5" t="str">
        <f>B27</f>
        <v>Mass zero Fuel</v>
      </c>
      <c r="C57" s="7"/>
      <c r="D57" s="109">
        <f t="shared" si="9"/>
        <v>1425</v>
      </c>
      <c r="E57" s="158">
        <f>F57/D57</f>
        <v>3.9098771929824565</v>
      </c>
      <c r="F57" s="110">
        <f>SUM(F49:F56)</f>
        <v>5571.5750000000007</v>
      </c>
      <c r="G57" s="159">
        <f>H57/D57</f>
        <v>-1.4464912280701757E-2</v>
      </c>
      <c r="H57" s="115">
        <f>SUM(H49:H56)</f>
        <v>-20.612500000000004</v>
      </c>
      <c r="K57" s="43" t="s">
        <v>64</v>
      </c>
      <c r="L57" s="43">
        <v>11120</v>
      </c>
      <c r="M57" s="43">
        <v>6</v>
      </c>
      <c r="N57" s="48" t="s">
        <v>117</v>
      </c>
      <c r="O57" s="54">
        <f>Belp!J48</f>
        <v>1.7798040945456759E-2</v>
      </c>
      <c r="P57" s="55">
        <f>Gruyére!J48</f>
        <v>2.3100264654883948E-2</v>
      </c>
      <c r="Q57" s="54"/>
      <c r="R57" s="54"/>
      <c r="S57" s="54">
        <f t="shared" si="6"/>
        <v>1.7798040945456759E-2</v>
      </c>
      <c r="T57" s="54">
        <f t="shared" si="7"/>
        <v>2.3100264654883948E-2</v>
      </c>
    </row>
    <row r="58" spans="2:51" ht="19.5" customHeight="1" x14ac:dyDescent="0.7">
      <c r="B58" s="5" t="s">
        <v>229</v>
      </c>
      <c r="C58" s="7"/>
      <c r="D58" s="109">
        <f>G29</f>
        <v>200</v>
      </c>
      <c r="E58" s="109">
        <v>4.09</v>
      </c>
      <c r="F58" s="111">
        <f>D58*E58</f>
        <v>818</v>
      </c>
      <c r="G58" s="109"/>
      <c r="H58" s="116"/>
      <c r="K58" s="43" t="s">
        <v>61</v>
      </c>
      <c r="L58" s="43">
        <v>6120</v>
      </c>
      <c r="M58" s="43">
        <v>3</v>
      </c>
      <c r="N58" s="48" t="s">
        <v>114</v>
      </c>
      <c r="O58" s="54">
        <f>Belp!J49</f>
        <v>2.1790679280868797E-2</v>
      </c>
      <c r="P58" s="55">
        <f>Gruyére!J49</f>
        <v>2.9659599063060871E-2</v>
      </c>
      <c r="Q58" s="54"/>
      <c r="R58" s="54"/>
      <c r="S58" s="54">
        <f t="shared" si="6"/>
        <v>2.1790679280868797E-2</v>
      </c>
      <c r="T58" s="54">
        <f t="shared" si="7"/>
        <v>2.9659599063060871E-2</v>
      </c>
    </row>
    <row r="59" spans="2:51" ht="19.75" customHeight="1" thickBot="1" x14ac:dyDescent="0.75">
      <c r="B59" s="8" t="s">
        <v>230</v>
      </c>
      <c r="C59" s="9"/>
      <c r="D59" s="117">
        <f>SUM(D57:D58)</f>
        <v>1625</v>
      </c>
      <c r="E59" s="160">
        <f>F59/D59</f>
        <v>3.9320461538461542</v>
      </c>
      <c r="F59" s="118">
        <f>SUM(F57:F58)</f>
        <v>6389.5750000000007</v>
      </c>
      <c r="G59" s="161">
        <f>H59/D59</f>
        <v>-1.2684615384615388E-2</v>
      </c>
      <c r="H59" s="119">
        <f>H57</f>
        <v>-20.612500000000004</v>
      </c>
      <c r="K59" s="43" t="s">
        <v>66</v>
      </c>
      <c r="L59" s="43">
        <v>10400</v>
      </c>
      <c r="M59" s="43">
        <v>8</v>
      </c>
      <c r="N59" s="48" t="s">
        <v>119</v>
      </c>
      <c r="O59" s="54">
        <f>Belp!J50</f>
        <v>2.207586773339823E-2</v>
      </c>
      <c r="P59" s="55">
        <f>Gruyére!J50</f>
        <v>2.9374410610531438E-2</v>
      </c>
      <c r="Q59" s="54"/>
      <c r="R59" s="54"/>
      <c r="S59" s="54">
        <f t="shared" si="6"/>
        <v>2.207586773339823E-2</v>
      </c>
      <c r="T59" s="54">
        <f t="shared" si="7"/>
        <v>2.9374410610531438E-2</v>
      </c>
      <c r="AS59" s="1" t="s">
        <v>260</v>
      </c>
    </row>
    <row r="60" spans="2:51" ht="19.75" customHeight="1" thickBot="1" x14ac:dyDescent="0.75">
      <c r="B60" s="5"/>
      <c r="C60" s="7"/>
      <c r="D60" s="7"/>
      <c r="E60" s="131"/>
      <c r="F60" s="56"/>
      <c r="G60" s="132"/>
      <c r="H60" s="133"/>
      <c r="K60" s="43"/>
      <c r="L60" s="43"/>
      <c r="M60" s="43"/>
      <c r="O60" s="54"/>
      <c r="P60" s="55">
        <f>Gruyére!J51</f>
        <v>0</v>
      </c>
      <c r="Q60" s="54"/>
      <c r="R60" s="54"/>
      <c r="S60" s="54"/>
      <c r="T60" s="54"/>
      <c r="AS60" s="227" t="s">
        <v>44</v>
      </c>
      <c r="AT60" s="185">
        <f>G24</f>
        <v>148.10021141970611</v>
      </c>
      <c r="AX60" s="2"/>
      <c r="AY60" s="2"/>
    </row>
    <row r="61" spans="2:51" ht="19.75" customHeight="1" thickBot="1" x14ac:dyDescent="0.75">
      <c r="B61" s="128" t="s">
        <v>239</v>
      </c>
      <c r="C61" s="7"/>
      <c r="D61" s="7"/>
      <c r="E61" s="7"/>
      <c r="F61" s="7"/>
      <c r="G61" s="7"/>
      <c r="H61" s="6"/>
      <c r="K61" s="43" t="s">
        <v>95</v>
      </c>
      <c r="L61" s="43">
        <v>10670</v>
      </c>
      <c r="M61" s="43">
        <v>40</v>
      </c>
      <c r="N61" s="48" t="s">
        <v>150</v>
      </c>
      <c r="O61" s="54">
        <f>Belp!J51</f>
        <v>5.3731785964165127E-2</v>
      </c>
      <c r="P61" s="55">
        <f>Gruyére!J52</f>
        <v>0</v>
      </c>
      <c r="Q61" s="54"/>
      <c r="R61" s="54"/>
      <c r="S61" s="54">
        <f t="shared" si="6"/>
        <v>5.3731785964165127E-2</v>
      </c>
      <c r="T61" s="54">
        <f t="shared" si="7"/>
        <v>0</v>
      </c>
      <c r="AS61" s="169" t="s">
        <v>45</v>
      </c>
      <c r="AT61" s="255">
        <v>0</v>
      </c>
      <c r="AU61" s="82"/>
    </row>
    <row r="62" spans="2:51" ht="19.75" customHeight="1" thickBot="1" x14ac:dyDescent="0.75">
      <c r="B62" s="205" t="s">
        <v>231</v>
      </c>
      <c r="C62" s="135" t="s">
        <v>233</v>
      </c>
      <c r="D62" s="136"/>
      <c r="E62" s="135" t="s">
        <v>234</v>
      </c>
      <c r="F62" s="135" t="s">
        <v>235</v>
      </c>
      <c r="G62" s="10"/>
      <c r="H62" s="4"/>
      <c r="K62" s="43" t="s">
        <v>70</v>
      </c>
      <c r="L62" s="43">
        <v>9730</v>
      </c>
      <c r="M62" s="43">
        <v>12</v>
      </c>
      <c r="N62" s="48" t="s">
        <v>123</v>
      </c>
      <c r="O62" s="54">
        <f>Belp!J52</f>
        <v>3.6620478812399229E-2</v>
      </c>
      <c r="P62" s="55">
        <f>Gruyére!J53</f>
        <v>0</v>
      </c>
      <c r="Q62" s="54"/>
      <c r="R62" s="54"/>
      <c r="S62" s="54">
        <f>O62</f>
        <v>3.6620478812399229E-2</v>
      </c>
      <c r="T62" s="54">
        <f>P62</f>
        <v>0</v>
      </c>
      <c r="AS62" s="169" t="s">
        <v>46</v>
      </c>
      <c r="AT62" s="255">
        <v>50</v>
      </c>
      <c r="AU62" s="82"/>
    </row>
    <row r="63" spans="2:51" ht="19.75" customHeight="1" thickBot="1" x14ac:dyDescent="0.65">
      <c r="B63" s="162">
        <f>E57</f>
        <v>3.9098771929824565</v>
      </c>
      <c r="C63" s="163">
        <f>G57</f>
        <v>-1.4464912280701757E-2</v>
      </c>
      <c r="D63" s="137"/>
      <c r="E63" s="164">
        <f>E59</f>
        <v>3.9320461538461542</v>
      </c>
      <c r="F63" s="163">
        <f>G59</f>
        <v>-1.2684615384615388E-2</v>
      </c>
      <c r="G63" s="9"/>
      <c r="H63" s="11"/>
      <c r="O63" s="54">
        <f>Belp!J53</f>
        <v>0</v>
      </c>
      <c r="P63" s="55">
        <f>Gruyére!J54</f>
        <v>0</v>
      </c>
      <c r="AS63" s="186" t="s">
        <v>47</v>
      </c>
      <c r="AT63" s="185">
        <f>G28</f>
        <v>198.10021141970611</v>
      </c>
    </row>
    <row r="64" spans="2:51" ht="19.75" customHeight="1" thickBot="1" x14ac:dyDescent="0.75">
      <c r="K64" s="43" t="s">
        <v>382</v>
      </c>
      <c r="O64" s="54">
        <f>Belp!J54</f>
        <v>0</v>
      </c>
      <c r="P64" s="55"/>
      <c r="AS64" s="262" t="s">
        <v>48</v>
      </c>
      <c r="AT64" s="249">
        <v>200</v>
      </c>
      <c r="AU64" s="82"/>
    </row>
    <row r="65" spans="1:51" ht="19.75" customHeight="1" x14ac:dyDescent="0.7">
      <c r="K65" s="43">
        <f>AH5</f>
        <v>0</v>
      </c>
      <c r="L65" s="173">
        <f>AT19*H104</f>
        <v>0</v>
      </c>
      <c r="N65" s="48" t="s">
        <v>289</v>
      </c>
      <c r="O65" s="54">
        <f>Belp!J55</f>
        <v>0</v>
      </c>
      <c r="P65" s="55">
        <f>Gruyére!J55</f>
        <v>0</v>
      </c>
      <c r="S65" s="54">
        <f>O65</f>
        <v>0</v>
      </c>
      <c r="T65" s="54">
        <f>P65</f>
        <v>0</v>
      </c>
    </row>
    <row r="66" spans="1:51" ht="19.75" customHeight="1" x14ac:dyDescent="0.6">
      <c r="AS66" s="192" t="s">
        <v>317</v>
      </c>
    </row>
    <row r="67" spans="1:51" ht="19.75" customHeight="1" thickBot="1" x14ac:dyDescent="0.65">
      <c r="O67" s="54">
        <f>Belp!J56/2</f>
        <v>0</v>
      </c>
      <c r="P67" s="55">
        <f>Gruyére!J56/2</f>
        <v>0</v>
      </c>
      <c r="S67" s="54">
        <f>O67</f>
        <v>0</v>
      </c>
      <c r="T67" s="54">
        <f>P67</f>
        <v>0</v>
      </c>
      <c r="AS67" s="200" t="s">
        <v>316</v>
      </c>
      <c r="AT67" s="201"/>
      <c r="AU67" s="240" t="s">
        <v>350</v>
      </c>
      <c r="AV67" s="201"/>
      <c r="AW67" s="201"/>
      <c r="AX67" s="201"/>
      <c r="AY67" s="201"/>
    </row>
    <row r="68" spans="1:51" ht="19.75" customHeight="1" thickTop="1" x14ac:dyDescent="0.6">
      <c r="I68" s="69"/>
      <c r="AS68" s="2" t="s">
        <v>313</v>
      </c>
      <c r="AU68" s="82" t="str">
        <f>E41</f>
        <v>LDG YES</v>
      </c>
    </row>
    <row r="69" spans="1:51" ht="19.75" customHeight="1" thickBot="1" x14ac:dyDescent="0.65">
      <c r="AS69" s="203" t="s">
        <v>320</v>
      </c>
      <c r="AT69" s="201"/>
      <c r="AU69" s="204">
        <f>IF(326-B41&lt;326,D29,"Menge über max. Tankfassung")</f>
        <v>130</v>
      </c>
      <c r="AV69" s="204"/>
      <c r="AW69" s="201"/>
      <c r="AX69" s="201"/>
      <c r="AY69" s="201"/>
    </row>
    <row r="70" spans="1:51" ht="19.75" customHeight="1" thickTop="1" x14ac:dyDescent="0.6">
      <c r="AS70" s="169" t="s">
        <v>318</v>
      </c>
      <c r="AU70" s="82">
        <f>IF(AT64&gt;326," Menge über max. Tankfassung",AT64)</f>
        <v>200</v>
      </c>
      <c r="AV70" s="1">
        <f>AT64</f>
        <v>200</v>
      </c>
      <c r="AY70" s="2" t="s">
        <v>321</v>
      </c>
    </row>
    <row r="71" spans="1:51" ht="19.75" customHeight="1" thickBot="1" x14ac:dyDescent="0.75">
      <c r="K71" s="43" t="s">
        <v>360</v>
      </c>
      <c r="AS71" s="200" t="s">
        <v>319</v>
      </c>
      <c r="AT71" s="201"/>
      <c r="AU71" s="202">
        <f>IF(F46&lt;1715,AV71,"über max. Gesamtgew.")</f>
        <v>1625</v>
      </c>
      <c r="AV71" s="201">
        <f>F46</f>
        <v>1625</v>
      </c>
      <c r="AW71" s="201"/>
      <c r="AX71" s="200" t="s">
        <v>322</v>
      </c>
      <c r="AY71" s="201"/>
    </row>
    <row r="72" spans="1:51" ht="19.75" customHeight="1" thickTop="1" x14ac:dyDescent="0.7">
      <c r="K72" s="173" t="s">
        <v>365</v>
      </c>
      <c r="L72" s="1">
        <f>IF(C7=D97,F97,IF(C7=D98,F98,0))</f>
        <v>1673</v>
      </c>
      <c r="M72" s="1">
        <v>6</v>
      </c>
      <c r="O72" s="264">
        <f>M72/24/60</f>
        <v>4.1666666666666666E-3</v>
      </c>
      <c r="P72" s="264">
        <f>M72/24/60</f>
        <v>4.1666666666666666E-3</v>
      </c>
      <c r="Q72" s="264"/>
      <c r="R72" s="264"/>
      <c r="S72" s="234"/>
      <c r="T72" s="234"/>
      <c r="AS72" s="169" t="s">
        <v>314</v>
      </c>
      <c r="AU72" s="82">
        <f>AP12</f>
        <v>6100</v>
      </c>
    </row>
    <row r="73" spans="1:51" ht="19.75" customHeight="1" x14ac:dyDescent="0.7">
      <c r="K73" s="173" t="s">
        <v>362</v>
      </c>
      <c r="L73" s="1">
        <f>L72</f>
        <v>1673</v>
      </c>
      <c r="M73" s="1">
        <v>10</v>
      </c>
      <c r="O73" s="264">
        <f t="shared" ref="O73:O92" si="12">M73/24/60</f>
        <v>6.9444444444444449E-3</v>
      </c>
      <c r="P73" s="264">
        <f t="shared" ref="P73:P92" si="13">M73/24/60</f>
        <v>6.9444444444444449E-3</v>
      </c>
      <c r="Q73" s="264"/>
      <c r="R73" s="264"/>
      <c r="S73" s="234"/>
      <c r="T73" s="234"/>
    </row>
    <row r="74" spans="1:51" ht="19.75" customHeight="1" x14ac:dyDescent="0.7">
      <c r="K74" s="173" t="s">
        <v>364</v>
      </c>
      <c r="L74" s="1">
        <f t="shared" ref="L74:L92" si="14">L73</f>
        <v>1673</v>
      </c>
      <c r="M74" s="1">
        <v>12</v>
      </c>
      <c r="O74" s="264">
        <f t="shared" si="12"/>
        <v>8.3333333333333332E-3</v>
      </c>
      <c r="P74" s="264">
        <f t="shared" si="13"/>
        <v>8.3333333333333332E-3</v>
      </c>
      <c r="Q74" s="264"/>
      <c r="R74" s="264"/>
      <c r="S74" s="234"/>
      <c r="T74" s="234"/>
      <c r="AS74" s="130" t="s">
        <v>323</v>
      </c>
      <c r="AT74" s="197">
        <f>C44</f>
        <v>18.925105709853057</v>
      </c>
      <c r="AU74" s="1" t="str">
        <f>C42</f>
        <v>kg Reserve</v>
      </c>
    </row>
    <row r="75" spans="1:51" ht="19.75" customHeight="1" x14ac:dyDescent="0.7">
      <c r="K75" s="173" t="s">
        <v>363</v>
      </c>
      <c r="L75" s="1">
        <f t="shared" si="14"/>
        <v>1673</v>
      </c>
      <c r="M75" s="1">
        <v>15</v>
      </c>
      <c r="O75" s="264">
        <f t="shared" si="12"/>
        <v>1.0416666666666666E-2</v>
      </c>
      <c r="P75" s="264">
        <f t="shared" si="13"/>
        <v>1.0416666666666666E-2</v>
      </c>
      <c r="Q75" s="264"/>
      <c r="R75" s="264"/>
      <c r="S75" s="234"/>
      <c r="T75" s="234"/>
      <c r="AS75" s="130" t="s">
        <v>324</v>
      </c>
      <c r="AT75" s="235">
        <f>E44</f>
        <v>1.5770921424877546</v>
      </c>
      <c r="AU75" s="1" t="str">
        <f>E42</f>
        <v>Ca. °C Reserve</v>
      </c>
    </row>
    <row r="76" spans="1:51" ht="24.3" customHeight="1" thickBot="1" x14ac:dyDescent="0.75">
      <c r="K76" s="173" t="s">
        <v>366</v>
      </c>
      <c r="L76" s="1">
        <f t="shared" si="14"/>
        <v>1673</v>
      </c>
      <c r="M76" s="1">
        <v>20</v>
      </c>
      <c r="O76" s="264">
        <f t="shared" si="12"/>
        <v>1.388888888888889E-2</v>
      </c>
      <c r="P76" s="264">
        <f t="shared" si="13"/>
        <v>1.388888888888889E-2</v>
      </c>
      <c r="Q76" s="264"/>
      <c r="R76" s="264"/>
      <c r="S76" s="234"/>
      <c r="T76" s="234"/>
    </row>
    <row r="77" spans="1:51" ht="17.100000000000001" customHeight="1" x14ac:dyDescent="0.7">
      <c r="A77" s="219"/>
      <c r="B77" s="220" t="s">
        <v>231</v>
      </c>
      <c r="C77" s="221"/>
      <c r="D77" s="221" t="str">
        <f>B57</f>
        <v>Mass zero Fuel</v>
      </c>
      <c r="E77" s="221" t="s">
        <v>232</v>
      </c>
      <c r="F77" s="221" t="str">
        <f>B59</f>
        <v>Take-off weight</v>
      </c>
      <c r="G77" s="144"/>
      <c r="H77" s="208"/>
      <c r="K77" s="173" t="s">
        <v>367</v>
      </c>
      <c r="L77" s="1">
        <f t="shared" si="14"/>
        <v>1673</v>
      </c>
      <c r="M77" s="1">
        <v>25</v>
      </c>
      <c r="O77" s="264">
        <f t="shared" si="12"/>
        <v>1.7361111111111112E-2</v>
      </c>
      <c r="P77" s="264">
        <f t="shared" si="13"/>
        <v>1.7361111111111112E-2</v>
      </c>
      <c r="Q77" s="264"/>
      <c r="R77" s="264"/>
      <c r="S77" s="234"/>
      <c r="T77" s="234"/>
      <c r="AS77" s="1" t="s">
        <v>339</v>
      </c>
    </row>
    <row r="78" spans="1:51" ht="17.100000000000001" customHeight="1" thickBot="1" x14ac:dyDescent="0.75">
      <c r="B78" s="222">
        <f>E57</f>
        <v>3.9098771929824565</v>
      </c>
      <c r="C78" s="223"/>
      <c r="D78" s="223">
        <f>D57</f>
        <v>1425</v>
      </c>
      <c r="E78" s="224">
        <f>E59</f>
        <v>3.9320461538461542</v>
      </c>
      <c r="F78" s="223">
        <f>D59</f>
        <v>1625</v>
      </c>
      <c r="G78" s="127"/>
      <c r="H78" s="24"/>
      <c r="K78" s="173" t="s">
        <v>368</v>
      </c>
      <c r="L78" s="1">
        <f t="shared" si="14"/>
        <v>1673</v>
      </c>
      <c r="M78" s="1">
        <v>30</v>
      </c>
      <c r="O78" s="264">
        <f t="shared" si="12"/>
        <v>2.0833333333333332E-2</v>
      </c>
      <c r="P78" s="264">
        <f t="shared" si="13"/>
        <v>2.0833333333333332E-2</v>
      </c>
      <c r="Q78" s="264"/>
      <c r="R78" s="264"/>
      <c r="S78" s="234"/>
      <c r="T78" s="234"/>
    </row>
    <row r="79" spans="1:51" ht="19.75" customHeight="1" x14ac:dyDescent="0.7">
      <c r="K79" s="173" t="s">
        <v>369</v>
      </c>
      <c r="L79" s="1">
        <f t="shared" si="14"/>
        <v>1673</v>
      </c>
      <c r="M79" s="1">
        <v>40</v>
      </c>
      <c r="O79" s="264">
        <f t="shared" si="12"/>
        <v>2.777777777777778E-2</v>
      </c>
      <c r="P79" s="264">
        <f t="shared" si="13"/>
        <v>2.777777777777778E-2</v>
      </c>
      <c r="Q79" s="264"/>
      <c r="R79" s="264"/>
      <c r="S79" s="234"/>
      <c r="T79" s="234"/>
    </row>
    <row r="80" spans="1:51" ht="19.75" customHeight="1" x14ac:dyDescent="0.7">
      <c r="K80" s="173" t="s">
        <v>370</v>
      </c>
      <c r="L80" s="1">
        <f t="shared" si="14"/>
        <v>1673</v>
      </c>
      <c r="M80" s="1">
        <v>45</v>
      </c>
      <c r="O80" s="264">
        <f t="shared" si="12"/>
        <v>3.125E-2</v>
      </c>
      <c r="P80" s="264">
        <f t="shared" si="13"/>
        <v>3.125E-2</v>
      </c>
      <c r="Q80" s="264"/>
      <c r="R80" s="264"/>
      <c r="S80" s="234"/>
      <c r="T80" s="234"/>
    </row>
    <row r="81" spans="3:20" ht="19.75" customHeight="1" x14ac:dyDescent="0.7">
      <c r="K81" s="173" t="s">
        <v>371</v>
      </c>
      <c r="L81" s="1">
        <f t="shared" si="14"/>
        <v>1673</v>
      </c>
      <c r="M81" s="1">
        <v>50</v>
      </c>
      <c r="O81" s="264">
        <f t="shared" si="12"/>
        <v>3.4722222222222224E-2</v>
      </c>
      <c r="P81" s="264">
        <f t="shared" si="13"/>
        <v>3.4722222222222224E-2</v>
      </c>
      <c r="Q81" s="264"/>
      <c r="R81" s="264"/>
      <c r="S81" s="234"/>
      <c r="T81" s="234"/>
    </row>
    <row r="82" spans="3:20" ht="19.75" customHeight="1" x14ac:dyDescent="0.7">
      <c r="K82" s="173" t="s">
        <v>372</v>
      </c>
      <c r="L82" s="1">
        <f t="shared" si="14"/>
        <v>1673</v>
      </c>
      <c r="M82" s="1">
        <v>60</v>
      </c>
      <c r="O82" s="264">
        <f t="shared" si="12"/>
        <v>4.1666666666666664E-2</v>
      </c>
      <c r="P82" s="264">
        <f t="shared" si="13"/>
        <v>4.1666666666666664E-2</v>
      </c>
      <c r="Q82" s="264"/>
      <c r="R82" s="264"/>
      <c r="S82" s="234"/>
      <c r="T82" s="234"/>
    </row>
    <row r="83" spans="3:20" ht="19.75" customHeight="1" x14ac:dyDescent="0.7">
      <c r="K83" s="173" t="s">
        <v>373</v>
      </c>
      <c r="L83" s="1">
        <f t="shared" si="14"/>
        <v>1673</v>
      </c>
      <c r="M83" s="1">
        <v>70</v>
      </c>
      <c r="O83" s="264">
        <f t="shared" si="12"/>
        <v>4.8611111111111112E-2</v>
      </c>
      <c r="P83" s="264">
        <f t="shared" si="13"/>
        <v>4.8611111111111112E-2</v>
      </c>
      <c r="Q83" s="264"/>
      <c r="R83" s="264"/>
      <c r="S83" s="234"/>
      <c r="T83" s="234"/>
    </row>
    <row r="84" spans="3:20" ht="19.75" customHeight="1" x14ac:dyDescent="0.7">
      <c r="K84" s="173" t="s">
        <v>374</v>
      </c>
      <c r="L84" s="1">
        <f t="shared" si="14"/>
        <v>1673</v>
      </c>
      <c r="M84" s="1">
        <v>80</v>
      </c>
      <c r="O84" s="264">
        <f t="shared" si="12"/>
        <v>5.5555555555555559E-2</v>
      </c>
      <c r="P84" s="264">
        <f t="shared" si="13"/>
        <v>5.5555555555555559E-2</v>
      </c>
      <c r="Q84" s="264"/>
      <c r="R84" s="264"/>
      <c r="S84" s="234"/>
      <c r="T84" s="234"/>
    </row>
    <row r="85" spans="3:20" ht="19.75" customHeight="1" x14ac:dyDescent="0.7">
      <c r="K85" s="173" t="s">
        <v>375</v>
      </c>
      <c r="L85" s="1">
        <f t="shared" si="14"/>
        <v>1673</v>
      </c>
      <c r="M85" s="1">
        <v>90</v>
      </c>
      <c r="O85" s="264">
        <f t="shared" si="12"/>
        <v>6.25E-2</v>
      </c>
      <c r="P85" s="264">
        <f t="shared" si="13"/>
        <v>6.25E-2</v>
      </c>
      <c r="Q85" s="264"/>
      <c r="R85" s="264"/>
      <c r="S85" s="234"/>
      <c r="T85" s="234"/>
    </row>
    <row r="86" spans="3:20" ht="19.75" customHeight="1" x14ac:dyDescent="0.7">
      <c r="K86" s="173" t="s">
        <v>376</v>
      </c>
      <c r="L86" s="1">
        <f t="shared" si="14"/>
        <v>1673</v>
      </c>
      <c r="M86" s="1">
        <v>100</v>
      </c>
      <c r="O86" s="264">
        <f t="shared" si="12"/>
        <v>6.9444444444444448E-2</v>
      </c>
      <c r="P86" s="264">
        <f t="shared" si="13"/>
        <v>6.9444444444444448E-2</v>
      </c>
      <c r="Q86" s="264"/>
      <c r="R86" s="264"/>
      <c r="S86" s="234"/>
      <c r="T86" s="234"/>
    </row>
    <row r="87" spans="3:20" ht="19.75" customHeight="1" x14ac:dyDescent="0.7">
      <c r="K87" s="173" t="s">
        <v>381</v>
      </c>
      <c r="L87" s="1">
        <f t="shared" si="14"/>
        <v>1673</v>
      </c>
      <c r="M87" s="1">
        <v>105</v>
      </c>
      <c r="O87" s="264">
        <f t="shared" si="12"/>
        <v>7.2916666666666671E-2</v>
      </c>
      <c r="P87" s="264">
        <f t="shared" si="13"/>
        <v>7.2916666666666671E-2</v>
      </c>
      <c r="Q87" s="264"/>
      <c r="R87" s="264"/>
      <c r="S87" s="234"/>
      <c r="T87" s="234"/>
    </row>
    <row r="88" spans="3:20" ht="19.75" customHeight="1" x14ac:dyDescent="0.7">
      <c r="K88" s="173" t="s">
        <v>377</v>
      </c>
      <c r="L88" s="1">
        <f t="shared" si="14"/>
        <v>1673</v>
      </c>
      <c r="M88" s="1">
        <v>110</v>
      </c>
      <c r="O88" s="264">
        <f t="shared" si="12"/>
        <v>7.6388888888888881E-2</v>
      </c>
      <c r="P88" s="264">
        <f t="shared" si="13"/>
        <v>7.6388888888888881E-2</v>
      </c>
      <c r="Q88" s="264"/>
      <c r="R88" s="264"/>
      <c r="S88" s="234"/>
      <c r="T88" s="234"/>
    </row>
    <row r="89" spans="3:20" ht="19.75" customHeight="1" x14ac:dyDescent="0.7">
      <c r="K89" s="173" t="s">
        <v>378</v>
      </c>
      <c r="L89" s="1">
        <f t="shared" si="14"/>
        <v>1673</v>
      </c>
      <c r="M89" s="1">
        <v>115</v>
      </c>
      <c r="O89" s="264">
        <f t="shared" si="12"/>
        <v>7.9861111111111119E-2</v>
      </c>
      <c r="P89" s="264">
        <f t="shared" si="13"/>
        <v>7.9861111111111119E-2</v>
      </c>
      <c r="Q89" s="264"/>
      <c r="R89" s="264"/>
      <c r="S89" s="234"/>
      <c r="T89" s="234"/>
    </row>
    <row r="90" spans="3:20" ht="19.75" customHeight="1" x14ac:dyDescent="0.7">
      <c r="K90" s="173" t="s">
        <v>379</v>
      </c>
      <c r="L90" s="1">
        <f t="shared" si="14"/>
        <v>1673</v>
      </c>
      <c r="M90" s="1">
        <v>120</v>
      </c>
      <c r="O90" s="264">
        <f t="shared" si="12"/>
        <v>8.3333333333333329E-2</v>
      </c>
      <c r="P90" s="264">
        <f t="shared" si="13"/>
        <v>8.3333333333333329E-2</v>
      </c>
      <c r="Q90" s="264"/>
      <c r="R90" s="264"/>
      <c r="S90" s="234"/>
      <c r="T90" s="234"/>
    </row>
    <row r="91" spans="3:20" ht="19.75" customHeight="1" x14ac:dyDescent="0.7">
      <c r="K91" s="173" t="s">
        <v>380</v>
      </c>
      <c r="L91" s="1">
        <f t="shared" si="14"/>
        <v>1673</v>
      </c>
      <c r="O91" s="264">
        <f t="shared" si="12"/>
        <v>0</v>
      </c>
      <c r="P91" s="264">
        <f t="shared" si="13"/>
        <v>0</v>
      </c>
      <c r="Q91" s="264"/>
      <c r="R91" s="264"/>
      <c r="S91" s="234"/>
      <c r="T91" s="234"/>
    </row>
    <row r="92" spans="3:20" ht="19.75" customHeight="1" thickBot="1" x14ac:dyDescent="0.75">
      <c r="K92" s="173" t="s">
        <v>380</v>
      </c>
      <c r="L92" s="1">
        <f t="shared" si="14"/>
        <v>1673</v>
      </c>
      <c r="O92" s="264">
        <f t="shared" si="12"/>
        <v>0</v>
      </c>
      <c r="P92" s="264">
        <f t="shared" si="13"/>
        <v>0</v>
      </c>
      <c r="Q92" s="264"/>
      <c r="R92" s="264"/>
      <c r="S92" s="234"/>
      <c r="T92" s="234"/>
    </row>
    <row r="93" spans="3:20" ht="19.75" customHeight="1" thickTop="1" thickBot="1" x14ac:dyDescent="0.75">
      <c r="C93" s="193">
        <v>2</v>
      </c>
      <c r="D93" s="226">
        <f>IF($C$93=1,"x",0)</f>
        <v>0</v>
      </c>
      <c r="F93" s="1" t="s">
        <v>294</v>
      </c>
      <c r="G93" s="194" t="b">
        <v>1</v>
      </c>
      <c r="H93" s="196" t="str">
        <f>IF(G93=TRUE,$H$101,0)</f>
        <v>x</v>
      </c>
    </row>
    <row r="94" spans="3:20" ht="19.75" customHeight="1" thickTop="1" thickBot="1" x14ac:dyDescent="0.75">
      <c r="D94" s="226" t="str">
        <f>IF($C$93=2,"x",0)</f>
        <v>x</v>
      </c>
      <c r="G94" s="228" t="b">
        <v>1</v>
      </c>
      <c r="H94" s="196" t="str">
        <f>IF(G94=TRUE,$H$101,0)</f>
        <v>x</v>
      </c>
    </row>
    <row r="95" spans="3:20" ht="19.75" customHeight="1" thickTop="1" thickBot="1" x14ac:dyDescent="0.75">
      <c r="D95" s="226">
        <f>IF($C$93=3,"x",0)</f>
        <v>0</v>
      </c>
      <c r="G95" s="194" t="b">
        <v>1</v>
      </c>
      <c r="H95" s="196" t="str">
        <f>IF(G95=TRUE,$H$101,0)</f>
        <v>x</v>
      </c>
    </row>
    <row r="96" spans="3:20" ht="19.75" customHeight="1" thickTop="1" x14ac:dyDescent="0.6"/>
    <row r="97" spans="2:11" ht="19.75" customHeight="1" x14ac:dyDescent="0.6">
      <c r="B97" s="49" t="s">
        <v>107</v>
      </c>
      <c r="D97" s="1" t="s">
        <v>201</v>
      </c>
      <c r="E97" s="1" t="s">
        <v>201</v>
      </c>
      <c r="F97" s="1">
        <v>1673</v>
      </c>
      <c r="G97" s="1">
        <v>12</v>
      </c>
      <c r="K97" s="1" t="s">
        <v>106</v>
      </c>
    </row>
    <row r="98" spans="2:11" ht="19.75" customHeight="1" x14ac:dyDescent="0.6">
      <c r="B98" s="49" t="str">
        <f>$AT$16</f>
        <v>VERBIER</v>
      </c>
      <c r="D98" s="1" t="s">
        <v>219</v>
      </c>
      <c r="E98" s="1" t="s">
        <v>219</v>
      </c>
      <c r="F98" s="1">
        <v>2257</v>
      </c>
      <c r="G98" s="1">
        <v>11</v>
      </c>
      <c r="K98" s="1" t="s">
        <v>102</v>
      </c>
    </row>
    <row r="99" spans="2:11" ht="19.75" customHeight="1" x14ac:dyDescent="0.6">
      <c r="D99" s="1" t="s">
        <v>190</v>
      </c>
      <c r="K99" s="1" t="s">
        <v>103</v>
      </c>
    </row>
    <row r="100" spans="2:11" ht="19.75" customHeight="1" x14ac:dyDescent="0.6">
      <c r="D100" s="1" t="s">
        <v>191</v>
      </c>
      <c r="K100" s="1" t="s">
        <v>105</v>
      </c>
    </row>
    <row r="101" spans="2:11" ht="19.75" customHeight="1" x14ac:dyDescent="0.6">
      <c r="C101" s="2" t="s">
        <v>237</v>
      </c>
      <c r="D101" s="2" t="s">
        <v>238</v>
      </c>
      <c r="E101" s="2" t="s">
        <v>228</v>
      </c>
      <c r="H101" s="1" t="s">
        <v>272</v>
      </c>
      <c r="K101" s="1" t="s">
        <v>104</v>
      </c>
    </row>
    <row r="102" spans="2:11" ht="19.75" customHeight="1" x14ac:dyDescent="0.6">
      <c r="B102" s="1" t="s">
        <v>204</v>
      </c>
      <c r="C102" s="1">
        <v>1075</v>
      </c>
      <c r="D102" s="1">
        <v>4.2510000000000003</v>
      </c>
      <c r="E102" s="1">
        <v>-1.7500000000000002E-2</v>
      </c>
      <c r="H102" s="1" t="s">
        <v>359</v>
      </c>
      <c r="K102" s="1" t="s">
        <v>106</v>
      </c>
    </row>
    <row r="103" spans="2:11" ht="19.75" customHeight="1" x14ac:dyDescent="0.6">
      <c r="B103" s="1" t="s">
        <v>205</v>
      </c>
      <c r="C103" s="1">
        <v>1085.4100000000001</v>
      </c>
      <c r="D103" s="1">
        <v>4.234</v>
      </c>
      <c r="E103" s="1">
        <v>-0.01</v>
      </c>
      <c r="K103" s="1" t="s">
        <v>383</v>
      </c>
    </row>
    <row r="104" spans="2:11" ht="19.75" customHeight="1" x14ac:dyDescent="0.6">
      <c r="B104" s="1" t="s">
        <v>206</v>
      </c>
      <c r="C104" s="197">
        <v>1067</v>
      </c>
      <c r="D104" s="1">
        <v>4.2389999999999999</v>
      </c>
      <c r="E104" s="1">
        <v>-0.01</v>
      </c>
      <c r="F104" s="7" t="s">
        <v>326</v>
      </c>
      <c r="H104" s="1">
        <v>3.280392</v>
      </c>
      <c r="K104" s="1" t="s">
        <v>361</v>
      </c>
    </row>
    <row r="105" spans="2:11" ht="19.75" customHeight="1" x14ac:dyDescent="0.7">
      <c r="B105" s="1" t="s">
        <v>207</v>
      </c>
      <c r="C105" s="197">
        <v>1066</v>
      </c>
      <c r="D105" s="1">
        <v>4.22</v>
      </c>
      <c r="E105" s="1">
        <v>-0.01</v>
      </c>
      <c r="F105" s="7" t="s">
        <v>327</v>
      </c>
      <c r="G105" s="62"/>
      <c r="H105" s="70"/>
    </row>
    <row r="106" spans="2:11" ht="19.75" customHeight="1" x14ac:dyDescent="0.6">
      <c r="H106" s="80"/>
    </row>
    <row r="107" spans="2:11" ht="19.75" customHeight="1" x14ac:dyDescent="0.6">
      <c r="B107" s="1" t="s">
        <v>241</v>
      </c>
      <c r="C107" s="1" t="s">
        <v>242</v>
      </c>
      <c r="G107" s="1">
        <f>AJ3</f>
        <v>0</v>
      </c>
      <c r="H107" s="1" t="str">
        <f>AG3</f>
        <v>Co-Pilot</v>
      </c>
    </row>
    <row r="108" spans="2:11" ht="19.75" customHeight="1" x14ac:dyDescent="0.6">
      <c r="B108" s="68">
        <f>D29-(G29-B41)</f>
        <v>18.925105709853057</v>
      </c>
      <c r="C108" s="125">
        <f>B108/12</f>
        <v>1.5770921424877546</v>
      </c>
      <c r="D108" s="68"/>
      <c r="G108" s="64">
        <f>Z39</f>
        <v>85</v>
      </c>
      <c r="H108" s="130" t="str">
        <f>X39</f>
        <v>Pax left front</v>
      </c>
    </row>
    <row r="110" spans="2:11" ht="19.75" customHeight="1" x14ac:dyDescent="0.6">
      <c r="B110" s="1" t="s">
        <v>240</v>
      </c>
      <c r="C110" s="1" t="s">
        <v>243</v>
      </c>
      <c r="F110" s="1" t="s">
        <v>285</v>
      </c>
      <c r="G110" s="1">
        <f>SUM(Z39:Z42)</f>
        <v>255</v>
      </c>
    </row>
    <row r="111" spans="2:11" ht="19.75" customHeight="1" x14ac:dyDescent="0.6">
      <c r="B111" s="68">
        <f>D29-(G29-B41)</f>
        <v>18.925105709853057</v>
      </c>
      <c r="C111" s="125">
        <f>B111/-12</f>
        <v>-1.5770921424877546</v>
      </c>
      <c r="D111" s="68"/>
    </row>
    <row r="112" spans="2:11" ht="19.75" customHeight="1" thickBot="1" x14ac:dyDescent="0.65"/>
    <row r="113" spans="2:6" ht="19.75" customHeight="1" thickTop="1" thickBot="1" x14ac:dyDescent="0.65">
      <c r="B113" s="230" t="s">
        <v>355</v>
      </c>
      <c r="F113" s="188">
        <v>24</v>
      </c>
    </row>
    <row r="114" spans="2:6" ht="19.75" customHeight="1" thickTop="1" thickBot="1" x14ac:dyDescent="0.65">
      <c r="B114" s="230" t="s">
        <v>356</v>
      </c>
      <c r="F114" s="188">
        <v>3</v>
      </c>
    </row>
    <row r="115" spans="2:6" ht="19.75" customHeight="1" thickTop="1" thickBot="1" x14ac:dyDescent="0.65">
      <c r="B115" s="230"/>
    </row>
    <row r="116" spans="2:6" ht="19.75" customHeight="1" thickTop="1" thickBot="1" x14ac:dyDescent="0.65"/>
    <row r="117" spans="2:6" ht="19.75" customHeight="1" thickBot="1" x14ac:dyDescent="0.65">
      <c r="B117" s="231">
        <v>1</v>
      </c>
      <c r="C117" s="1" t="s">
        <v>351</v>
      </c>
    </row>
    <row r="118" spans="2:6" ht="19.75" customHeight="1" thickBot="1" x14ac:dyDescent="0.65">
      <c r="B118" s="231" t="str">
        <f>IF(B117=1,C117,IF(B117=2,C118,IF(B117=3,C119,0)))</f>
        <v>Test</v>
      </c>
      <c r="C118" s="1" t="s">
        <v>352</v>
      </c>
    </row>
    <row r="119" spans="2:6" ht="19.75" customHeight="1" x14ac:dyDescent="0.6">
      <c r="C119" s="1" t="s">
        <v>353</v>
      </c>
    </row>
  </sheetData>
  <sortState xmlns:xlrd2="http://schemas.microsoft.com/office/spreadsheetml/2017/richdata2" ref="K16:M21">
    <sortCondition ref="K15"/>
  </sortState>
  <dataConsolidate link="1"/>
  <mergeCells count="63">
    <mergeCell ref="AP39:AR39"/>
    <mergeCell ref="AA40:AE40"/>
    <mergeCell ref="AP41:AR41"/>
    <mergeCell ref="AI1:AL1"/>
    <mergeCell ref="AH12:AI12"/>
    <mergeCell ref="AH13:AI13"/>
    <mergeCell ref="AH14:AI14"/>
    <mergeCell ref="AA6:AQ6"/>
    <mergeCell ref="AA7:AQ7"/>
    <mergeCell ref="AB8:AD8"/>
    <mergeCell ref="AE8:AG8"/>
    <mergeCell ref="AK2:AM2"/>
    <mergeCell ref="AK3:AM3"/>
    <mergeCell ref="D2:E2"/>
    <mergeCell ref="AH5:AK5"/>
    <mergeCell ref="AK33:AM33"/>
    <mergeCell ref="AE31:AK31"/>
    <mergeCell ref="AA39:AE39"/>
    <mergeCell ref="AF39:AK39"/>
    <mergeCell ref="AA38:AE38"/>
    <mergeCell ref="AF38:AK38"/>
    <mergeCell ref="AC5:AD5"/>
    <mergeCell ref="AK34:AM34"/>
    <mergeCell ref="AL39:AO39"/>
    <mergeCell ref="AL38:AO38"/>
    <mergeCell ref="AT8:AX8"/>
    <mergeCell ref="AT9:AX9"/>
    <mergeCell ref="C11:D11"/>
    <mergeCell ref="AP38:AR38"/>
    <mergeCell ref="D3:E3"/>
    <mergeCell ref="Y20:AR21"/>
    <mergeCell ref="AH11:AI11"/>
    <mergeCell ref="X38:Y38"/>
    <mergeCell ref="AG10:AH10"/>
    <mergeCell ref="E38:F38"/>
    <mergeCell ref="AP5:AQ5"/>
    <mergeCell ref="AP31:AR31"/>
    <mergeCell ref="X44:Y44"/>
    <mergeCell ref="X39:Y39"/>
    <mergeCell ref="X40:Y40"/>
    <mergeCell ref="X41:Y41"/>
    <mergeCell ref="X42:Y42"/>
    <mergeCell ref="AA46:AD46"/>
    <mergeCell ref="AV18:BA19"/>
    <mergeCell ref="AU42:AX42"/>
    <mergeCell ref="AT44:AU44"/>
    <mergeCell ref="AF40:AK40"/>
    <mergeCell ref="AL40:AO40"/>
    <mergeCell ref="AP40:AR40"/>
    <mergeCell ref="AA41:AE41"/>
    <mergeCell ref="AF41:AK41"/>
    <mergeCell ref="AA45:AR45"/>
    <mergeCell ref="AA44:AR44"/>
    <mergeCell ref="AL41:AO41"/>
    <mergeCell ref="AA42:AE42"/>
    <mergeCell ref="AF42:AK42"/>
    <mergeCell ref="AL42:AO42"/>
    <mergeCell ref="AP42:AR42"/>
    <mergeCell ref="AE46:AH46"/>
    <mergeCell ref="AI46:AK46"/>
    <mergeCell ref="AL46:AM46"/>
    <mergeCell ref="AN46:AO46"/>
    <mergeCell ref="AP46:AR46"/>
  </mergeCells>
  <phoneticPr fontId="2" type="noConversion"/>
  <conditionalFormatting sqref="E41">
    <cfRule type="expression" dxfId="9" priority="27">
      <formula>G29-B41&gt;D29</formula>
    </cfRule>
    <cfRule type="expression" dxfId="8" priority="28">
      <formula>G29-B41&lt;=D29</formula>
    </cfRule>
  </conditionalFormatting>
  <conditionalFormatting sqref="AT37">
    <cfRule type="cellIs" dxfId="7" priority="29" operator="equal">
      <formula>#REF!</formula>
    </cfRule>
    <cfRule type="cellIs" dxfId="6" priority="30" operator="equal">
      <formula>$AT$37=#REF!</formula>
    </cfRule>
  </conditionalFormatting>
  <conditionalFormatting sqref="D29">
    <cfRule type="cellIs" dxfId="5" priority="1" operator="greaterThan">
      <formula>326</formula>
    </cfRule>
  </conditionalFormatting>
  <dataValidations count="5">
    <dataValidation type="list" allowBlank="1" showInputMessage="1" showErrorMessage="1" sqref="AT25:AT26 AT30" xr:uid="{00000000-0002-0000-0000-000004000000}">
      <formula1>$D$97:$D$98</formula1>
    </dataValidation>
    <dataValidation type="list" allowBlank="1" showInputMessage="1" showErrorMessage="1" sqref="AT11" xr:uid="{00000000-0002-0000-0000-000002000000}">
      <formula1>$B$102:$B$106</formula1>
    </dataValidation>
    <dataValidation type="list" allowBlank="1" showInputMessage="1" showErrorMessage="1" sqref="AU16 G94" xr:uid="{00000000-0002-0000-0000-000001000000}">
      <formula1>INDIRECT($B$98)</formula1>
    </dataValidation>
    <dataValidation type="list" showInputMessage="1" showErrorMessage="1" sqref="AT44:AU44" xr:uid="{091CFA94-FBE1-4FC6-9650-8EFA01CE73DE}">
      <formula1>$B$113:$B$115</formula1>
    </dataValidation>
    <dataValidation type="list" allowBlank="1" showInputMessage="1" showErrorMessage="1" sqref="AT16" xr:uid="{00000000-0002-0000-0000-000000000000}">
      <formula1>$K$98:$K$104</formula1>
    </dataValidation>
  </dataValidations>
  <pageMargins left="0.40159090909090911" right="0.23250000000000001" top="0.38294117647058823" bottom="0.36014705882352943" header="0.30000000000000004" footer="0.30000000000000004"/>
  <pageSetup paperSize="9" scale="93" orientation="portrait" r:id="rId1"/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86" r:id="rId4" name="Option Button 94">
              <controlPr locked="0" defaultSize="0" autoFill="0" autoLine="0" autoPict="0">
                <anchor>
                  <from>
                    <xdr:col>45</xdr:col>
                    <xdr:colOff>3810</xdr:colOff>
                    <xdr:row>3</xdr:row>
                    <xdr:rowOff>60960</xdr:rowOff>
                  </from>
                  <to>
                    <xdr:col>46</xdr:col>
                    <xdr:colOff>0</xdr:colOff>
                    <xdr:row>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5" name="Option Button 95">
              <controlPr locked="0" defaultSize="0" autoFill="0" autoLine="0" autoPict="0">
                <anchor>
                  <from>
                    <xdr:col>45</xdr:col>
                    <xdr:colOff>0</xdr:colOff>
                    <xdr:row>4</xdr:row>
                    <xdr:rowOff>34290</xdr:rowOff>
                  </from>
                  <to>
                    <xdr:col>45</xdr:col>
                    <xdr:colOff>803910</xdr:colOff>
                    <xdr:row>4</xdr:row>
                    <xdr:rowOff>232410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" name="Option Button 96">
              <controlPr locked="0" defaultSize="0" autoFill="0" autoLine="0" autoPict="0">
                <anchor>
                  <from>
                    <xdr:col>45</xdr:col>
                    <xdr:colOff>22860</xdr:colOff>
                    <xdr:row>5</xdr:row>
                    <xdr:rowOff>15240</xdr:rowOff>
                  </from>
                  <to>
                    <xdr:col>45</xdr:col>
                    <xdr:colOff>1002030</xdr:colOff>
                    <xdr:row>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7" name="Check Box 98">
              <controlPr locked="0" defaultSize="0" autoFill="0" autoLine="0" autoPict="0">
                <anchor moveWithCells="1">
                  <from>
                    <xdr:col>46</xdr:col>
                    <xdr:colOff>156210</xdr:colOff>
                    <xdr:row>3</xdr:row>
                    <xdr:rowOff>38100</xdr:rowOff>
                  </from>
                  <to>
                    <xdr:col>47</xdr:col>
                    <xdr:colOff>1268730</xdr:colOff>
                    <xdr:row>4</xdr:row>
                    <xdr:rowOff>49530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8" name="Check Box 99">
              <controlPr locked="0" defaultSize="0" autoFill="0" autoLine="0" autoPict="0">
                <anchor moveWithCells="1">
                  <from>
                    <xdr:col>46</xdr:col>
                    <xdr:colOff>167640</xdr:colOff>
                    <xdr:row>3</xdr:row>
                    <xdr:rowOff>243840</xdr:rowOff>
                  </from>
                  <to>
                    <xdr:col>47</xdr:col>
                    <xdr:colOff>1276350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9" name="Check Box 100">
              <controlPr locked="0" defaultSize="0" autoFill="0" autoLine="0" autoPict="0">
                <anchor moveWithCells="1">
                  <from>
                    <xdr:col>46</xdr:col>
                    <xdr:colOff>171450</xdr:colOff>
                    <xdr:row>4</xdr:row>
                    <xdr:rowOff>213360</xdr:rowOff>
                  </from>
                  <to>
                    <xdr:col>47</xdr:col>
                    <xdr:colOff>1276350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0" name="Spinner 116">
              <controlPr defaultSize="0" autoPict="0">
                <anchor moveWithCells="1">
                  <from>
                    <xdr:col>45</xdr:col>
                    <xdr:colOff>685800</xdr:colOff>
                    <xdr:row>30</xdr:row>
                    <xdr:rowOff>224790</xdr:rowOff>
                  </from>
                  <to>
                    <xdr:col>45</xdr:col>
                    <xdr:colOff>922020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1" name="Spinner 117">
              <controlPr defaultSize="0" autoPict="0">
                <anchor moveWithCells="1">
                  <from>
                    <xdr:col>45</xdr:col>
                    <xdr:colOff>693420</xdr:colOff>
                    <xdr:row>26</xdr:row>
                    <xdr:rowOff>125730</xdr:rowOff>
                  </from>
                  <to>
                    <xdr:col>45</xdr:col>
                    <xdr:colOff>929640</xdr:colOff>
                    <xdr:row>28</xdr:row>
                    <xdr:rowOff>34290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12" name="Spinner 128">
              <controlPr defaultSize="0" autoPict="0">
                <anchor moveWithCells="1">
                  <from>
                    <xdr:col>45</xdr:col>
                    <xdr:colOff>693420</xdr:colOff>
                    <xdr:row>21</xdr:row>
                    <xdr:rowOff>129540</xdr:rowOff>
                  </from>
                  <to>
                    <xdr:col>45</xdr:col>
                    <xdr:colOff>933450</xdr:colOff>
                    <xdr:row>23</xdr:row>
                    <xdr:rowOff>26670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3" name="Spinner 129">
              <controlPr defaultSize="0" autoPict="0">
                <anchor moveWithCells="1">
                  <from>
                    <xdr:col>45</xdr:col>
                    <xdr:colOff>704850</xdr:colOff>
                    <xdr:row>19</xdr:row>
                    <xdr:rowOff>144780</xdr:rowOff>
                  </from>
                  <to>
                    <xdr:col>45</xdr:col>
                    <xdr:colOff>941070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4" name="Spinner 131">
              <controlPr defaultSize="0" autoPict="0">
                <anchor moveWithCells="1">
                  <from>
                    <xdr:col>46</xdr:col>
                    <xdr:colOff>22860</xdr:colOff>
                    <xdr:row>45</xdr:row>
                    <xdr:rowOff>198120</xdr:rowOff>
                  </from>
                  <to>
                    <xdr:col>46</xdr:col>
                    <xdr:colOff>255270</xdr:colOff>
                    <xdr:row>47</xdr:row>
                    <xdr:rowOff>34290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5" name="Spinner 132">
              <controlPr defaultSize="0" autoPict="0">
                <anchor moveWithCells="1">
                  <from>
                    <xdr:col>45</xdr:col>
                    <xdr:colOff>784860</xdr:colOff>
                    <xdr:row>61</xdr:row>
                    <xdr:rowOff>15240</xdr:rowOff>
                  </from>
                  <to>
                    <xdr:col>45</xdr:col>
                    <xdr:colOff>963930</xdr:colOff>
                    <xdr:row>61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6" name="Spinner 139">
              <controlPr defaultSize="0" autoPict="0">
                <anchor moveWithCells="1">
                  <from>
                    <xdr:col>45</xdr:col>
                    <xdr:colOff>830580</xdr:colOff>
                    <xdr:row>62</xdr:row>
                    <xdr:rowOff>236220</xdr:rowOff>
                  </from>
                  <to>
                    <xdr:col>46</xdr:col>
                    <xdr:colOff>41910</xdr:colOff>
                    <xdr:row>64</xdr:row>
                    <xdr:rowOff>26670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17" name="Spinner 144">
              <controlPr defaultSize="0" autoPict="0">
                <anchor moveWithCells="1">
                  <from>
                    <xdr:col>45</xdr:col>
                    <xdr:colOff>15240</xdr:colOff>
                    <xdr:row>35</xdr:row>
                    <xdr:rowOff>11430</xdr:rowOff>
                  </from>
                  <to>
                    <xdr:col>45</xdr:col>
                    <xdr:colOff>194310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18" name="Spinner 145">
              <controlPr defaultSize="0" autoPict="0">
                <anchor moveWithCells="1">
                  <from>
                    <xdr:col>45</xdr:col>
                    <xdr:colOff>15240</xdr:colOff>
                    <xdr:row>36</xdr:row>
                    <xdr:rowOff>0</xdr:rowOff>
                  </from>
                  <to>
                    <xdr:col>45</xdr:col>
                    <xdr:colOff>194310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19" name="Spinner 146">
              <controlPr defaultSize="0" autoPict="0">
                <anchor moveWithCells="1">
                  <from>
                    <xdr:col>45</xdr:col>
                    <xdr:colOff>11430</xdr:colOff>
                    <xdr:row>37</xdr:row>
                    <xdr:rowOff>7620</xdr:rowOff>
                  </from>
                  <to>
                    <xdr:col>45</xdr:col>
                    <xdr:colOff>194310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20" name="Spinner 147">
              <controlPr defaultSize="0" autoPict="0">
                <anchor moveWithCells="1">
                  <from>
                    <xdr:col>45</xdr:col>
                    <xdr:colOff>3810</xdr:colOff>
                    <xdr:row>38</xdr:row>
                    <xdr:rowOff>15240</xdr:rowOff>
                  </from>
                  <to>
                    <xdr:col>45</xdr:col>
                    <xdr:colOff>179070</xdr:colOff>
                    <xdr:row>38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21" name="Spinner 148">
              <controlPr defaultSize="0" autoPict="0">
                <anchor moveWithCells="1">
                  <from>
                    <xdr:col>45</xdr:col>
                    <xdr:colOff>3810</xdr:colOff>
                    <xdr:row>39</xdr:row>
                    <xdr:rowOff>15240</xdr:rowOff>
                  </from>
                  <to>
                    <xdr:col>45</xdr:col>
                    <xdr:colOff>179070</xdr:colOff>
                    <xdr:row>39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22" name="Spinner 149">
              <controlPr defaultSize="0" autoPict="0">
                <anchor moveWithCells="1">
                  <from>
                    <xdr:col>45</xdr:col>
                    <xdr:colOff>3810</xdr:colOff>
                    <xdr:row>40</xdr:row>
                    <xdr:rowOff>11430</xdr:rowOff>
                  </from>
                  <to>
                    <xdr:col>45</xdr:col>
                    <xdr:colOff>179070</xdr:colOff>
                    <xdr:row>40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23" name="Spinner 150">
              <controlPr defaultSize="0" autoPict="0">
                <anchor moveWithCells="1">
                  <from>
                    <xdr:col>45</xdr:col>
                    <xdr:colOff>3810</xdr:colOff>
                    <xdr:row>40</xdr:row>
                    <xdr:rowOff>243840</xdr:rowOff>
                  </from>
                  <to>
                    <xdr:col>45</xdr:col>
                    <xdr:colOff>179070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7" r:id="rId24" name="Spinner 155">
              <controlPr defaultSize="0" autoPict="0">
                <anchor moveWithCells="1">
                  <from>
                    <xdr:col>45</xdr:col>
                    <xdr:colOff>784860</xdr:colOff>
                    <xdr:row>59</xdr:row>
                    <xdr:rowOff>186690</xdr:rowOff>
                  </from>
                  <to>
                    <xdr:col>45</xdr:col>
                    <xdr:colOff>963930</xdr:colOff>
                    <xdr:row>60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25" name="Spinner 159">
              <controlPr defaultSize="0" autoPict="0">
                <anchor moveWithCells="1" sizeWithCells="1">
                  <from>
                    <xdr:col>45</xdr:col>
                    <xdr:colOff>491490</xdr:colOff>
                    <xdr:row>0</xdr:row>
                    <xdr:rowOff>217170</xdr:rowOff>
                  </from>
                  <to>
                    <xdr:col>45</xdr:col>
                    <xdr:colOff>765810</xdr:colOff>
                    <xdr:row>2</xdr:row>
                    <xdr:rowOff>34290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5" r:id="rId26" name="Spinner 163">
              <controlPr defaultSize="0" autoPict="0">
                <anchor moveWithCells="1">
                  <from>
                    <xdr:col>45</xdr:col>
                    <xdr:colOff>3810</xdr:colOff>
                    <xdr:row>39</xdr:row>
                    <xdr:rowOff>15240</xdr:rowOff>
                  </from>
                  <to>
                    <xdr:col>45</xdr:col>
                    <xdr:colOff>179070</xdr:colOff>
                    <xdr:row>39</xdr:row>
                    <xdr:rowOff>236220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9D642754-198C-4EF8-AC79-3C7E11E60BAE}">
            <xm:f>NOT(ISERROR(SEARCH($H$102,A1)))</xm:f>
            <xm:f>$H$102</xm:f>
            <x14:dxf>
              <fill>
                <patternFill>
                  <bgColor rgb="FFFF7C80"/>
                </patternFill>
              </fill>
            </x14:dxf>
          </x14:cfRule>
          <xm:sqref>A66:J78 Q66:R66 M66:N66 A79:K82 A83:J90 A91:K92 K72:K92 U66:AR66 L67:AR71 M72:AR77 AS54:AY56 AS59:AY69 AS71:AY77 AS70:AW70 AY70 A36:AX36 A93:AY1048576 AZ47:XFD1048576 A47:AY53 M78:AY92 A37:AY37 AE46 A44:XFD45 A11:XFD17 AI10:XFD10 A1:XFD9 AI46 AL46 AN46 AP46 AS46:XFD46 A18:AV18 A19:AU19 BB18:XFD19 AZ36:XFD43 A10:AG10 A38:AX43 A20:XFD35 A54:AR65</xm:sqref>
        </x14:conditionalFormatting>
        <x14:conditionalFormatting xmlns:xm="http://schemas.microsoft.com/office/excel/2006/main">
          <x14:cfRule type="containsText" priority="6" operator="containsText" id="{D48DA879-B9FF-4226-A41D-877DC7CD66D9}">
            <xm:f>NOT(ISERROR(SEARCH($H$102,A46)))</xm:f>
            <xm:f>$H$102</xm:f>
            <x14:dxf>
              <fill>
                <patternFill>
                  <bgColor rgb="FFFF7C80"/>
                </patternFill>
              </fill>
            </x14:dxf>
          </x14:cfRule>
          <xm:sqref>A46:AA46</xm:sqref>
        </x14:conditionalFormatting>
        <x14:conditionalFormatting xmlns:xm="http://schemas.microsoft.com/office/excel/2006/main">
          <x14:cfRule type="containsText" priority="3" operator="containsText" id="{90E156DC-B622-4364-AE34-F8B58022D137}">
            <xm:f>NOT(ISERROR(SEARCH($F$93,A1)))</xm:f>
            <xm:f>$F$93</xm:f>
            <x14:dxf>
              <fill>
                <patternFill>
                  <bgColor rgb="FFFF99CC"/>
                </patternFill>
              </fill>
            </x14:dxf>
          </x14:cfRule>
          <x14:cfRule type="containsText" priority="4" operator="containsText" id="{A186A1F4-EEFD-4AD2-ADF7-C3FDE41CE7EF}">
            <xm:f>NOT(ISERROR(SEARCH($C$110,A1)))</xm:f>
            <xm:f>$C$110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4857E0B-322B-4422-9D73-7BC630F41E34}">
            <xm:f>NOT(ISERROR(SEARCH($B$110,A1)))</xm:f>
            <xm:f>$B$110</xm:f>
            <x14:dxf>
              <fill>
                <patternFill>
                  <bgColor rgb="FFFFC000"/>
                </patternFill>
              </fill>
            </x14:dxf>
          </x14:cfRule>
          <xm:sqref>A18:AV18 A19:AU19 BB18:XFD19 A10:AG10 A66:J78 Q66:R66 M66:N66 A79:K82 A83:J90 A91:K92 K72:K92 U66:AR66 L67:AR71 M72:AR77 AS54:AY56 AS59:AY69 AS71:AY77 AS70:AW70 AY70 A36:AX36 A11:XFD17 AI10:XFD10 A1:XFD9 A93:AY1048576 AZ36:XFD1048576 A44:AY45 M78:AY92 A37:AY37 A47:AY53 A46:AE46 AI46 AL46 AN46 A38:AX43 AP46 AS46:AY46 A20:XFD35 A54:AR65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7913-735B-43AE-92A6-DF2F78140D8E}">
  <sheetPr codeName="Tabelle2"/>
  <dimension ref="A1:J24"/>
  <sheetViews>
    <sheetView showZeros="0" view="pageLayout" topLeftCell="A7" zoomScaleNormal="100" workbookViewId="0">
      <selection activeCell="E14" sqref="E14:E17"/>
    </sheetView>
  </sheetViews>
  <sheetFormatPr baseColWidth="10" defaultRowHeight="22.5" customHeight="1" x14ac:dyDescent="0.55000000000000004"/>
  <cols>
    <col min="1" max="1" width="13.7890625" style="268" customWidth="1"/>
    <col min="2" max="2" width="13.26171875" style="269" customWidth="1"/>
    <col min="3" max="3" width="10.9453125" style="269"/>
    <col min="4" max="4" width="13.3125" style="268" customWidth="1"/>
    <col min="5" max="5" width="10.9453125" style="268"/>
    <col min="6" max="6" width="8.9453125" style="268" customWidth="1"/>
    <col min="7" max="7" width="4.41796875" style="268" customWidth="1"/>
    <col min="8" max="8" width="28.89453125" style="268" customWidth="1"/>
    <col min="9" max="9" width="4.734375" style="268" customWidth="1"/>
    <col min="10" max="10" width="29.9453125" style="268" customWidth="1"/>
    <col min="11" max="11" width="13.5234375" style="268" customWidth="1"/>
    <col min="12" max="12" width="11.9453125" style="268" customWidth="1"/>
    <col min="13" max="16384" width="10.9453125" style="268"/>
  </cols>
  <sheetData>
    <row r="1" spans="1:10" ht="22.5" customHeight="1" x14ac:dyDescent="0.7">
      <c r="A1" s="284" t="s">
        <v>419</v>
      </c>
      <c r="B1" s="276" t="s">
        <v>384</v>
      </c>
      <c r="C1" s="277">
        <v>125.13</v>
      </c>
      <c r="D1" s="276" t="s">
        <v>390</v>
      </c>
      <c r="E1" s="277">
        <v>120.53</v>
      </c>
      <c r="H1" s="103" t="s">
        <v>427</v>
      </c>
    </row>
    <row r="2" spans="1:10" ht="22.5" customHeight="1" x14ac:dyDescent="0.7">
      <c r="A2" s="284" t="s">
        <v>420</v>
      </c>
      <c r="B2" s="276" t="s">
        <v>385</v>
      </c>
      <c r="C2" s="278">
        <v>121.02500000000001</v>
      </c>
      <c r="D2" s="276" t="s">
        <v>391</v>
      </c>
      <c r="E2" s="278">
        <v>120.425</v>
      </c>
      <c r="G2" s="268">
        <v>1</v>
      </c>
      <c r="H2" s="268" t="s">
        <v>428</v>
      </c>
      <c r="I2" s="274">
        <v>21</v>
      </c>
      <c r="J2" s="274" t="s">
        <v>448</v>
      </c>
    </row>
    <row r="3" spans="1:10" ht="22.5" customHeight="1" x14ac:dyDescent="0.7">
      <c r="A3" s="284" t="s">
        <v>418</v>
      </c>
      <c r="B3" s="276" t="s">
        <v>386</v>
      </c>
      <c r="C3" s="277">
        <v>127.705</v>
      </c>
      <c r="D3" s="276" t="s">
        <v>392</v>
      </c>
      <c r="E3" s="278">
        <v>128.47499999999999</v>
      </c>
      <c r="G3" s="268">
        <v>2</v>
      </c>
      <c r="H3" s="268" t="s">
        <v>429</v>
      </c>
      <c r="I3" s="268">
        <v>22</v>
      </c>
      <c r="J3" s="268" t="s">
        <v>449</v>
      </c>
    </row>
    <row r="4" spans="1:10" ht="22.5" customHeight="1" x14ac:dyDescent="0.7">
      <c r="A4" s="284" t="s">
        <v>421</v>
      </c>
      <c r="B4" s="276" t="s">
        <v>387</v>
      </c>
      <c r="C4" s="277">
        <v>124.68</v>
      </c>
      <c r="D4" s="276" t="s">
        <v>393</v>
      </c>
      <c r="E4" s="278">
        <v>119.625</v>
      </c>
      <c r="G4" s="268">
        <v>3</v>
      </c>
      <c r="H4" s="268" t="s">
        <v>430</v>
      </c>
      <c r="I4" s="274">
        <v>23</v>
      </c>
      <c r="J4" s="274" t="s">
        <v>450</v>
      </c>
    </row>
    <row r="5" spans="1:10" ht="22.5" customHeight="1" x14ac:dyDescent="0.7">
      <c r="A5" s="284" t="s">
        <v>422</v>
      </c>
      <c r="B5" s="276" t="s">
        <v>388</v>
      </c>
      <c r="C5" s="278">
        <v>131.47499999999999</v>
      </c>
      <c r="D5" s="276" t="s">
        <v>394</v>
      </c>
      <c r="E5" s="277">
        <v>130.15</v>
      </c>
      <c r="G5" s="268">
        <v>4</v>
      </c>
      <c r="H5" s="268" t="s">
        <v>431</v>
      </c>
      <c r="I5" s="268">
        <v>24</v>
      </c>
      <c r="J5" s="268" t="s">
        <v>451</v>
      </c>
    </row>
    <row r="6" spans="1:10" ht="22.5" customHeight="1" x14ac:dyDescent="0.7">
      <c r="A6" s="284" t="s">
        <v>423</v>
      </c>
      <c r="B6" s="276" t="s">
        <v>190</v>
      </c>
      <c r="C6" s="278">
        <v>118.27500000000001</v>
      </c>
      <c r="D6" s="276" t="s">
        <v>389</v>
      </c>
      <c r="E6" s="277">
        <v>119.43</v>
      </c>
      <c r="G6" s="274">
        <v>5</v>
      </c>
      <c r="H6" s="274" t="s">
        <v>432</v>
      </c>
      <c r="I6" s="274">
        <v>25</v>
      </c>
      <c r="J6" s="274" t="s">
        <v>452</v>
      </c>
    </row>
    <row r="7" spans="1:10" ht="22.5" customHeight="1" x14ac:dyDescent="0.7">
      <c r="A7" s="284" t="s">
        <v>424</v>
      </c>
      <c r="B7" s="269" t="s">
        <v>466</v>
      </c>
      <c r="C7" s="277">
        <v>130.63</v>
      </c>
      <c r="D7" s="276" t="s">
        <v>395</v>
      </c>
      <c r="E7" s="277">
        <v>130.35499999999999</v>
      </c>
      <c r="G7" s="274">
        <v>6</v>
      </c>
      <c r="H7" s="274" t="s">
        <v>433</v>
      </c>
      <c r="I7" s="268">
        <v>26</v>
      </c>
      <c r="J7" s="268" t="s">
        <v>453</v>
      </c>
    </row>
    <row r="8" spans="1:10" ht="22.5" customHeight="1" x14ac:dyDescent="0.55000000000000004">
      <c r="A8" s="284" t="s">
        <v>425</v>
      </c>
      <c r="D8" s="269" t="s">
        <v>478</v>
      </c>
      <c r="E8" s="301"/>
      <c r="G8" s="268">
        <v>7</v>
      </c>
      <c r="H8" s="268" t="s">
        <v>434</v>
      </c>
      <c r="I8" s="268">
        <v>27</v>
      </c>
      <c r="J8" s="268" t="s">
        <v>454</v>
      </c>
    </row>
    <row r="9" spans="1:10" ht="22.5" customHeight="1" x14ac:dyDescent="0.55000000000000004">
      <c r="A9" s="284" t="s">
        <v>426</v>
      </c>
      <c r="D9" s="269" t="s">
        <v>479</v>
      </c>
      <c r="E9" s="301"/>
      <c r="G9" s="268">
        <v>8</v>
      </c>
      <c r="H9" s="268" t="s">
        <v>435</v>
      </c>
      <c r="I9" s="268">
        <v>28</v>
      </c>
      <c r="J9" s="268" t="s">
        <v>455</v>
      </c>
    </row>
    <row r="10" spans="1:10" ht="22.5" customHeight="1" x14ac:dyDescent="0.55000000000000004">
      <c r="A10" s="269" t="s">
        <v>397</v>
      </c>
      <c r="B10" s="283" t="s">
        <v>408</v>
      </c>
      <c r="C10" s="267">
        <f>Grundlage!AX50</f>
        <v>25</v>
      </c>
      <c r="D10" s="269" t="s">
        <v>480</v>
      </c>
      <c r="E10" s="301"/>
      <c r="G10" s="268">
        <v>9</v>
      </c>
      <c r="H10" s="268" t="s">
        <v>436</v>
      </c>
      <c r="I10" s="274">
        <v>29</v>
      </c>
      <c r="J10" s="274" t="s">
        <v>456</v>
      </c>
    </row>
    <row r="11" spans="1:10" ht="22.5" customHeight="1" x14ac:dyDescent="0.55000000000000004">
      <c r="A11" s="269" t="s">
        <v>0</v>
      </c>
      <c r="B11" s="283" t="s">
        <v>408</v>
      </c>
      <c r="C11" s="267">
        <f>Grundlage!AT47</f>
        <v>1015</v>
      </c>
      <c r="D11" s="269" t="s">
        <v>481</v>
      </c>
      <c r="E11" s="301"/>
      <c r="F11" s="268" t="s">
        <v>14</v>
      </c>
      <c r="G11" s="274">
        <v>10</v>
      </c>
      <c r="H11" s="274" t="s">
        <v>437</v>
      </c>
      <c r="I11" s="268">
        <v>30</v>
      </c>
      <c r="J11" s="268" t="s">
        <v>457</v>
      </c>
    </row>
    <row r="12" spans="1:10" ht="22.5" customHeight="1" x14ac:dyDescent="0.55000000000000004">
      <c r="A12" s="269"/>
      <c r="D12" s="268" t="s">
        <v>462</v>
      </c>
      <c r="E12" s="268">
        <f>SUM(Grundlage!AT36:AT41)</f>
        <v>335</v>
      </c>
      <c r="F12" s="268" t="s">
        <v>14</v>
      </c>
      <c r="G12" s="268">
        <v>11</v>
      </c>
      <c r="H12" s="268" t="s">
        <v>438</v>
      </c>
      <c r="I12" s="268">
        <v>31</v>
      </c>
      <c r="J12" s="268" t="s">
        <v>458</v>
      </c>
    </row>
    <row r="13" spans="1:10" ht="22.5" customHeight="1" x14ac:dyDescent="0.55000000000000004">
      <c r="A13" s="269"/>
      <c r="B13" s="269" t="s">
        <v>336</v>
      </c>
      <c r="C13" s="267" t="s">
        <v>412</v>
      </c>
      <c r="D13" s="267" t="s">
        <v>413</v>
      </c>
      <c r="G13" s="268">
        <v>12</v>
      </c>
      <c r="H13" s="268" t="s">
        <v>439</v>
      </c>
      <c r="I13" s="268">
        <v>32</v>
      </c>
      <c r="J13" s="268" t="s">
        <v>459</v>
      </c>
    </row>
    <row r="14" spans="1:10" ht="22.5" customHeight="1" x14ac:dyDescent="0.7">
      <c r="A14" s="276" t="s">
        <v>410</v>
      </c>
      <c r="B14" s="279" t="str">
        <f>Grundlage!AT51</f>
        <v>240</v>
      </c>
      <c r="C14" s="279" t="str">
        <f>Grundlage!AV51</f>
        <v>5</v>
      </c>
      <c r="D14" s="280">
        <f>Grundlage!AX51</f>
        <v>20</v>
      </c>
      <c r="E14" s="268" t="s">
        <v>300</v>
      </c>
      <c r="G14" s="268">
        <v>13</v>
      </c>
      <c r="H14" s="268" t="s">
        <v>440</v>
      </c>
    </row>
    <row r="15" spans="1:10" ht="22.5" customHeight="1" x14ac:dyDescent="0.7">
      <c r="A15" s="276" t="s">
        <v>411</v>
      </c>
      <c r="B15" s="279" t="str">
        <f>Grundlage!AT52</f>
        <v>295</v>
      </c>
      <c r="C15" s="279" t="str">
        <f>Grundlage!AV52</f>
        <v>10</v>
      </c>
      <c r="D15" s="280">
        <f>Grundlage!AX52</f>
        <v>10</v>
      </c>
      <c r="E15" s="273" t="s">
        <v>407</v>
      </c>
      <c r="G15" s="268">
        <v>14</v>
      </c>
      <c r="H15" s="268" t="s">
        <v>441</v>
      </c>
    </row>
    <row r="16" spans="1:10" ht="22.5" customHeight="1" x14ac:dyDescent="0.7">
      <c r="A16" s="276" t="s">
        <v>81</v>
      </c>
      <c r="B16" s="279" t="str">
        <f>Grundlage!AT54</f>
        <v>328</v>
      </c>
      <c r="C16" s="279" t="str">
        <f>Grundlage!AV54</f>
        <v>10</v>
      </c>
      <c r="D16" s="280">
        <f>Grundlage!AX54</f>
        <v>3</v>
      </c>
      <c r="E16" s="268" t="s">
        <v>110</v>
      </c>
      <c r="G16" s="268">
        <v>15</v>
      </c>
      <c r="H16" s="268" t="s">
        <v>442</v>
      </c>
    </row>
    <row r="17" spans="1:10" ht="22.5" customHeight="1" x14ac:dyDescent="0.7">
      <c r="A17" s="276" t="s">
        <v>409</v>
      </c>
      <c r="B17" s="279">
        <f>Grundlage!AT55</f>
        <v>0</v>
      </c>
      <c r="C17" s="279">
        <f>Grundlage!AV55</f>
        <v>0</v>
      </c>
      <c r="D17" s="280">
        <f>Grundlage!AX55</f>
        <v>0</v>
      </c>
      <c r="E17" s="273" t="s">
        <v>407</v>
      </c>
      <c r="G17" s="274">
        <v>16</v>
      </c>
      <c r="H17" s="274" t="s">
        <v>443</v>
      </c>
    </row>
    <row r="18" spans="1:10" ht="22.5" customHeight="1" x14ac:dyDescent="0.55000000000000004">
      <c r="A18" s="269" t="s">
        <v>400</v>
      </c>
      <c r="B18" s="275" t="s">
        <v>402</v>
      </c>
      <c r="D18" s="300" t="s">
        <v>482</v>
      </c>
      <c r="E18" s="272" t="s">
        <v>460</v>
      </c>
      <c r="G18" s="268">
        <v>17</v>
      </c>
      <c r="H18" s="268" t="s">
        <v>444</v>
      </c>
    </row>
    <row r="19" spans="1:10" ht="22.5" customHeight="1" x14ac:dyDescent="0.55000000000000004">
      <c r="A19" s="269" t="s">
        <v>401</v>
      </c>
      <c r="B19" s="275" t="s">
        <v>402</v>
      </c>
      <c r="C19" s="271" t="s">
        <v>406</v>
      </c>
      <c r="D19" s="273" t="s">
        <v>407</v>
      </c>
      <c r="E19" s="281">
        <f>Grundlage!AT13</f>
        <v>44731</v>
      </c>
      <c r="G19" s="268">
        <v>18</v>
      </c>
      <c r="H19" s="268" t="s">
        <v>445</v>
      </c>
    </row>
    <row r="20" spans="1:10" ht="22.5" customHeight="1" x14ac:dyDescent="0.55000000000000004">
      <c r="B20" s="267" t="s">
        <v>414</v>
      </c>
      <c r="C20" s="267" t="s">
        <v>415</v>
      </c>
      <c r="D20" s="267" t="s">
        <v>416</v>
      </c>
      <c r="E20" s="267" t="s">
        <v>417</v>
      </c>
      <c r="G20" s="268">
        <v>19</v>
      </c>
      <c r="H20" s="268" t="s">
        <v>446</v>
      </c>
    </row>
    <row r="21" spans="1:10" ht="22.5" customHeight="1" x14ac:dyDescent="0.55000000000000004">
      <c r="A21" s="269" t="s">
        <v>398</v>
      </c>
      <c r="B21" s="275" t="s">
        <v>402</v>
      </c>
      <c r="C21" s="273" t="s">
        <v>407</v>
      </c>
      <c r="D21" s="273" t="s">
        <v>407</v>
      </c>
      <c r="E21" s="273" t="s">
        <v>407</v>
      </c>
      <c r="G21" s="268">
        <v>20</v>
      </c>
      <c r="H21" s="268" t="s">
        <v>447</v>
      </c>
    </row>
    <row r="22" spans="1:10" ht="22.5" customHeight="1" x14ac:dyDescent="0.55000000000000004">
      <c r="A22" s="269" t="s">
        <v>461</v>
      </c>
      <c r="B22" s="275" t="s">
        <v>402</v>
      </c>
      <c r="C22" s="273" t="s">
        <v>407</v>
      </c>
      <c r="D22" s="273" t="s">
        <v>407</v>
      </c>
      <c r="E22" s="273" t="s">
        <v>407</v>
      </c>
    </row>
    <row r="23" spans="1:10" ht="22.5" customHeight="1" x14ac:dyDescent="0.55000000000000004">
      <c r="A23" s="269" t="s">
        <v>399</v>
      </c>
      <c r="B23" s="275" t="s">
        <v>402</v>
      </c>
      <c r="C23" s="273" t="s">
        <v>407</v>
      </c>
      <c r="D23" s="273" t="s">
        <v>407</v>
      </c>
      <c r="E23" s="273" t="s">
        <v>407</v>
      </c>
    </row>
    <row r="24" spans="1:10" ht="22.5" customHeight="1" x14ac:dyDescent="0.55000000000000004">
      <c r="A24" s="268" t="s">
        <v>403</v>
      </c>
      <c r="B24" s="270" t="s">
        <v>404</v>
      </c>
      <c r="C24" s="358" t="s">
        <v>405</v>
      </c>
      <c r="D24" s="358"/>
      <c r="I24" s="268" t="s">
        <v>396</v>
      </c>
      <c r="J24" s="268">
        <v>195360</v>
      </c>
    </row>
  </sheetData>
  <mergeCells count="1">
    <mergeCell ref="C24:D24"/>
  </mergeCells>
  <pageMargins left="0.45" right="0.28749999999999998" top="0.42499999999999999" bottom="0.22500000000000001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8E70B-C533-4393-AE02-B8C5D385FEEA}">
  <dimension ref="A1:J24"/>
  <sheetViews>
    <sheetView showZeros="0" view="pageLayout" zoomScaleNormal="100" workbookViewId="0">
      <selection activeCell="E8" sqref="E8"/>
    </sheetView>
  </sheetViews>
  <sheetFormatPr baseColWidth="10" defaultRowHeight="22.5" customHeight="1" x14ac:dyDescent="0.55000000000000004"/>
  <cols>
    <col min="1" max="1" width="13.7890625" style="268" customWidth="1"/>
    <col min="2" max="2" width="13.26171875" style="269" customWidth="1"/>
    <col min="3" max="3" width="10.9453125" style="269"/>
    <col min="4" max="4" width="13.3125" style="268" customWidth="1"/>
    <col min="5" max="5" width="10.9453125" style="268"/>
    <col min="6" max="6" width="8.9453125" style="268" customWidth="1"/>
    <col min="7" max="7" width="4.41796875" style="268" customWidth="1"/>
    <col min="8" max="8" width="28.89453125" style="268" customWidth="1"/>
    <col min="9" max="9" width="4.734375" style="268" customWidth="1"/>
    <col min="10" max="10" width="29.9453125" style="268" customWidth="1"/>
    <col min="11" max="11" width="13.5234375" style="268" customWidth="1"/>
    <col min="12" max="12" width="11.9453125" style="268" customWidth="1"/>
    <col min="13" max="16384" width="10.9453125" style="268"/>
  </cols>
  <sheetData>
    <row r="1" spans="1:10" ht="22.5" customHeight="1" x14ac:dyDescent="0.7">
      <c r="A1" s="284" t="s">
        <v>419</v>
      </c>
      <c r="B1" s="276" t="s">
        <v>384</v>
      </c>
      <c r="C1" s="277">
        <v>125.13</v>
      </c>
      <c r="D1" s="276" t="s">
        <v>390</v>
      </c>
      <c r="E1" s="277">
        <v>120.53</v>
      </c>
      <c r="H1" s="103" t="s">
        <v>427</v>
      </c>
      <c r="J1" s="268" t="s">
        <v>477</v>
      </c>
    </row>
    <row r="2" spans="1:10" ht="22.5" customHeight="1" x14ac:dyDescent="0.7">
      <c r="A2" s="284" t="s">
        <v>420</v>
      </c>
      <c r="B2" s="276" t="s">
        <v>385</v>
      </c>
      <c r="C2" s="278">
        <v>121.02500000000001</v>
      </c>
      <c r="D2" s="276" t="s">
        <v>391</v>
      </c>
      <c r="E2" s="278">
        <v>120.425</v>
      </c>
      <c r="G2" s="268">
        <v>1</v>
      </c>
      <c r="H2" s="268" t="s">
        <v>428</v>
      </c>
      <c r="I2" s="274">
        <v>21</v>
      </c>
      <c r="J2" s="274" t="s">
        <v>448</v>
      </c>
    </row>
    <row r="3" spans="1:10" ht="22.5" customHeight="1" x14ac:dyDescent="0.7">
      <c r="A3" s="284" t="s">
        <v>418</v>
      </c>
      <c r="B3" s="276" t="s">
        <v>386</v>
      </c>
      <c r="C3" s="277">
        <v>127.705</v>
      </c>
      <c r="D3" s="276" t="s">
        <v>392</v>
      </c>
      <c r="E3" s="278">
        <v>128.47499999999999</v>
      </c>
      <c r="G3" s="268">
        <v>2</v>
      </c>
      <c r="H3" s="268" t="s">
        <v>429</v>
      </c>
      <c r="I3" s="268">
        <v>22</v>
      </c>
      <c r="J3" s="268" t="s">
        <v>449</v>
      </c>
    </row>
    <row r="4" spans="1:10" ht="22.5" customHeight="1" x14ac:dyDescent="0.7">
      <c r="A4" s="284" t="s">
        <v>421</v>
      </c>
      <c r="B4" s="276" t="s">
        <v>387</v>
      </c>
      <c r="C4" s="277">
        <v>124.68</v>
      </c>
      <c r="D4" s="276" t="s">
        <v>393</v>
      </c>
      <c r="E4" s="278">
        <v>119.625</v>
      </c>
      <c r="G4" s="268">
        <v>3</v>
      </c>
      <c r="H4" s="268" t="s">
        <v>430</v>
      </c>
      <c r="I4" s="268">
        <v>23</v>
      </c>
      <c r="J4" s="268" t="s">
        <v>450</v>
      </c>
    </row>
    <row r="5" spans="1:10" ht="22.5" customHeight="1" x14ac:dyDescent="0.7">
      <c r="A5" s="284" t="s">
        <v>422</v>
      </c>
      <c r="B5" s="276" t="s">
        <v>388</v>
      </c>
      <c r="C5" s="278">
        <v>131.47499999999999</v>
      </c>
      <c r="D5" s="276" t="s">
        <v>394</v>
      </c>
      <c r="E5" s="277">
        <v>130.15</v>
      </c>
      <c r="G5" s="268">
        <v>4</v>
      </c>
      <c r="H5" s="268" t="s">
        <v>431</v>
      </c>
      <c r="I5" s="268">
        <v>24</v>
      </c>
      <c r="J5" s="268" t="s">
        <v>451</v>
      </c>
    </row>
    <row r="6" spans="1:10" ht="22.5" customHeight="1" x14ac:dyDescent="0.7">
      <c r="A6" s="284" t="s">
        <v>423</v>
      </c>
      <c r="B6" s="276" t="s">
        <v>190</v>
      </c>
      <c r="C6" s="278">
        <v>118.27500000000001</v>
      </c>
      <c r="D6" s="276" t="s">
        <v>389</v>
      </c>
      <c r="E6" s="277">
        <v>119.43</v>
      </c>
      <c r="G6" s="268">
        <v>5</v>
      </c>
      <c r="H6" s="268" t="s">
        <v>484</v>
      </c>
      <c r="I6" s="302">
        <v>25</v>
      </c>
      <c r="J6" s="302" t="s">
        <v>489</v>
      </c>
    </row>
    <row r="7" spans="1:10" ht="22.5" customHeight="1" x14ac:dyDescent="0.7">
      <c r="A7" s="284" t="s">
        <v>424</v>
      </c>
      <c r="B7" s="269" t="s">
        <v>466</v>
      </c>
      <c r="C7" s="277">
        <v>130.63</v>
      </c>
      <c r="D7" s="276" t="s">
        <v>395</v>
      </c>
      <c r="E7" s="277">
        <v>130.35499999999999</v>
      </c>
      <c r="G7" s="268">
        <v>6</v>
      </c>
      <c r="H7" s="268" t="s">
        <v>485</v>
      </c>
      <c r="I7" s="268">
        <v>26</v>
      </c>
      <c r="J7" s="268" t="s">
        <v>453</v>
      </c>
    </row>
    <row r="8" spans="1:10" ht="22.5" customHeight="1" x14ac:dyDescent="0.7">
      <c r="A8" s="284" t="s">
        <v>425</v>
      </c>
      <c r="B8" s="269" t="s">
        <v>490</v>
      </c>
      <c r="C8" s="278">
        <v>121.22499999999999</v>
      </c>
      <c r="D8" s="269" t="s">
        <v>491</v>
      </c>
      <c r="E8" s="277">
        <v>120.05</v>
      </c>
      <c r="G8" s="268">
        <v>7</v>
      </c>
      <c r="H8" s="268" t="s">
        <v>434</v>
      </c>
      <c r="I8" s="268">
        <v>27</v>
      </c>
      <c r="J8" s="268" t="s">
        <v>454</v>
      </c>
    </row>
    <row r="9" spans="1:10" ht="22.5" customHeight="1" x14ac:dyDescent="0.55000000000000004">
      <c r="A9" s="284" t="s">
        <v>426</v>
      </c>
      <c r="D9" s="269" t="s">
        <v>478</v>
      </c>
      <c r="E9" s="301"/>
      <c r="G9" s="268">
        <v>8</v>
      </c>
      <c r="H9" s="268" t="s">
        <v>487</v>
      </c>
      <c r="I9" s="268">
        <v>28</v>
      </c>
      <c r="J9" s="268" t="s">
        <v>455</v>
      </c>
    </row>
    <row r="10" spans="1:10" ht="22.5" customHeight="1" x14ac:dyDescent="0.55000000000000004">
      <c r="A10" s="269" t="s">
        <v>397</v>
      </c>
      <c r="B10" s="283" t="s">
        <v>408</v>
      </c>
      <c r="C10" s="298"/>
      <c r="D10" s="269" t="s">
        <v>479</v>
      </c>
      <c r="E10" s="301"/>
      <c r="G10" s="268">
        <v>9</v>
      </c>
      <c r="H10" s="268" t="s">
        <v>436</v>
      </c>
      <c r="I10" s="274">
        <v>29</v>
      </c>
      <c r="J10" s="274" t="s">
        <v>456</v>
      </c>
    </row>
    <row r="11" spans="1:10" ht="22.5" customHeight="1" x14ac:dyDescent="0.55000000000000004">
      <c r="A11" s="269" t="s">
        <v>0</v>
      </c>
      <c r="B11" s="283" t="s">
        <v>408</v>
      </c>
      <c r="C11" s="298"/>
      <c r="D11" s="269" t="s">
        <v>480</v>
      </c>
      <c r="E11" s="301"/>
      <c r="G11" s="268">
        <v>10</v>
      </c>
      <c r="H11" s="268" t="s">
        <v>486</v>
      </c>
      <c r="I11" s="268">
        <v>30</v>
      </c>
      <c r="J11" s="268" t="s">
        <v>457</v>
      </c>
    </row>
    <row r="12" spans="1:10" ht="22.5" customHeight="1" x14ac:dyDescent="0.55000000000000004">
      <c r="A12" s="269"/>
      <c r="D12" s="269" t="s">
        <v>481</v>
      </c>
      <c r="F12" s="268" t="s">
        <v>14</v>
      </c>
      <c r="G12" s="268">
        <v>11</v>
      </c>
      <c r="H12" s="268" t="s">
        <v>438</v>
      </c>
      <c r="I12" s="268">
        <v>31</v>
      </c>
      <c r="J12" s="268" t="s">
        <v>458</v>
      </c>
    </row>
    <row r="13" spans="1:10" ht="22.5" customHeight="1" x14ac:dyDescent="0.55000000000000004">
      <c r="A13" s="269"/>
      <c r="B13" s="269" t="s">
        <v>336</v>
      </c>
      <c r="C13" s="298" t="s">
        <v>412</v>
      </c>
      <c r="D13" s="298" t="s">
        <v>413</v>
      </c>
      <c r="G13" s="268">
        <v>12</v>
      </c>
      <c r="H13" s="268" t="s">
        <v>488</v>
      </c>
      <c r="I13" s="268">
        <v>32</v>
      </c>
      <c r="J13" s="268" t="s">
        <v>459</v>
      </c>
    </row>
    <row r="14" spans="1:10" ht="22.5" customHeight="1" x14ac:dyDescent="0.7">
      <c r="A14" s="276" t="s">
        <v>410</v>
      </c>
      <c r="B14" s="279"/>
      <c r="C14" s="279"/>
      <c r="D14" s="280"/>
      <c r="E14" s="268" t="s">
        <v>300</v>
      </c>
      <c r="G14" s="268">
        <v>13</v>
      </c>
      <c r="H14" s="268" t="s">
        <v>440</v>
      </c>
    </row>
    <row r="15" spans="1:10" ht="22.5" customHeight="1" x14ac:dyDescent="0.7">
      <c r="A15" s="276" t="s">
        <v>411</v>
      </c>
      <c r="B15" s="279"/>
      <c r="C15" s="279"/>
      <c r="D15" s="280"/>
      <c r="E15" s="273" t="s">
        <v>407</v>
      </c>
      <c r="G15" s="268">
        <v>14</v>
      </c>
      <c r="H15" s="268" t="s">
        <v>441</v>
      </c>
    </row>
    <row r="16" spans="1:10" ht="22.5" customHeight="1" x14ac:dyDescent="0.7">
      <c r="A16" s="276" t="s">
        <v>81</v>
      </c>
      <c r="B16" s="279"/>
      <c r="C16" s="279"/>
      <c r="D16" s="280"/>
      <c r="E16" s="268" t="s">
        <v>110</v>
      </c>
      <c r="G16" s="268">
        <v>15</v>
      </c>
      <c r="H16" s="268" t="s">
        <v>442</v>
      </c>
    </row>
    <row r="17" spans="1:10" ht="22.5" customHeight="1" x14ac:dyDescent="0.7">
      <c r="A17" s="276" t="s">
        <v>409</v>
      </c>
      <c r="B17" s="279">
        <f>Grundlage!AT55</f>
        <v>0</v>
      </c>
      <c r="C17" s="279">
        <f>Grundlage!AV55</f>
        <v>0</v>
      </c>
      <c r="D17" s="280">
        <f>Grundlage!AX55</f>
        <v>0</v>
      </c>
      <c r="E17" s="273" t="s">
        <v>407</v>
      </c>
      <c r="G17" s="268">
        <v>16</v>
      </c>
      <c r="H17" s="268" t="s">
        <v>483</v>
      </c>
    </row>
    <row r="18" spans="1:10" ht="22.5" customHeight="1" x14ac:dyDescent="0.55000000000000004">
      <c r="A18" s="269" t="s">
        <v>400</v>
      </c>
      <c r="B18" s="275" t="s">
        <v>402</v>
      </c>
      <c r="D18" s="300" t="s">
        <v>482</v>
      </c>
      <c r="E18" s="272" t="s">
        <v>460</v>
      </c>
      <c r="G18" s="268">
        <v>17</v>
      </c>
      <c r="H18" s="268" t="s">
        <v>444</v>
      </c>
    </row>
    <row r="19" spans="1:10" ht="22.5" customHeight="1" x14ac:dyDescent="0.55000000000000004">
      <c r="A19" s="269" t="s">
        <v>401</v>
      </c>
      <c r="B19" s="275" t="s">
        <v>402</v>
      </c>
      <c r="C19" s="271" t="s">
        <v>406</v>
      </c>
      <c r="D19" s="273" t="s">
        <v>407</v>
      </c>
      <c r="E19" s="281"/>
      <c r="G19" s="268">
        <v>18</v>
      </c>
      <c r="H19" s="268" t="s">
        <v>445</v>
      </c>
    </row>
    <row r="20" spans="1:10" ht="22.5" customHeight="1" x14ac:dyDescent="0.55000000000000004">
      <c r="B20" s="298" t="s">
        <v>414</v>
      </c>
      <c r="C20" s="298" t="s">
        <v>415</v>
      </c>
      <c r="D20" s="298" t="s">
        <v>416</v>
      </c>
      <c r="E20" s="298" t="s">
        <v>417</v>
      </c>
      <c r="G20" s="268">
        <v>19</v>
      </c>
      <c r="H20" s="268" t="s">
        <v>446</v>
      </c>
    </row>
    <row r="21" spans="1:10" ht="22.5" customHeight="1" x14ac:dyDescent="0.55000000000000004">
      <c r="A21" s="269" t="s">
        <v>398</v>
      </c>
      <c r="B21" s="275" t="s">
        <v>402</v>
      </c>
      <c r="C21" s="273" t="s">
        <v>407</v>
      </c>
      <c r="D21" s="273" t="s">
        <v>407</v>
      </c>
      <c r="E21" s="273" t="s">
        <v>407</v>
      </c>
      <c r="G21" s="268">
        <v>20</v>
      </c>
      <c r="H21" s="268" t="s">
        <v>447</v>
      </c>
    </row>
    <row r="22" spans="1:10" ht="22.5" customHeight="1" x14ac:dyDescent="0.55000000000000004">
      <c r="A22" s="269" t="s">
        <v>461</v>
      </c>
      <c r="B22" s="275" t="s">
        <v>402</v>
      </c>
      <c r="C22" s="273" t="s">
        <v>407</v>
      </c>
      <c r="D22" s="273" t="s">
        <v>407</v>
      </c>
      <c r="E22" s="273" t="s">
        <v>407</v>
      </c>
    </row>
    <row r="23" spans="1:10" ht="22.5" customHeight="1" x14ac:dyDescent="0.55000000000000004">
      <c r="A23" s="269" t="s">
        <v>399</v>
      </c>
      <c r="B23" s="275" t="s">
        <v>402</v>
      </c>
      <c r="C23" s="273" t="s">
        <v>407</v>
      </c>
      <c r="D23" s="273" t="s">
        <v>407</v>
      </c>
      <c r="E23" s="273" t="s">
        <v>407</v>
      </c>
    </row>
    <row r="24" spans="1:10" ht="22.5" customHeight="1" x14ac:dyDescent="0.55000000000000004">
      <c r="A24" s="268" t="s">
        <v>403</v>
      </c>
      <c r="B24" s="299" t="s">
        <v>404</v>
      </c>
      <c r="C24" s="358" t="s">
        <v>405</v>
      </c>
      <c r="D24" s="358"/>
      <c r="I24" s="268" t="s">
        <v>396</v>
      </c>
      <c r="J24" s="268">
        <v>195360</v>
      </c>
    </row>
  </sheetData>
  <mergeCells count="1">
    <mergeCell ref="C24:D24"/>
  </mergeCells>
  <pageMargins left="0.45" right="0.28749999999999998" top="0.42499999999999999" bottom="0.22500000000000001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/>
  <dimension ref="A1:AR105"/>
  <sheetViews>
    <sheetView view="pageLayout" zoomScale="85" zoomScalePageLayoutView="85" workbookViewId="0">
      <selection activeCell="C3" sqref="C3"/>
    </sheetView>
  </sheetViews>
  <sheetFormatPr baseColWidth="10" defaultColWidth="7.15625" defaultRowHeight="15.55" customHeight="1" x14ac:dyDescent="0.55000000000000004"/>
  <cols>
    <col min="1" max="2" width="7.15625" style="13"/>
    <col min="3" max="3" width="7.68359375" style="13" bestFit="1" customWidth="1"/>
    <col min="4" max="16384" width="7.15625" style="13"/>
  </cols>
  <sheetData>
    <row r="1" spans="1:44" ht="15.55" customHeight="1" x14ac:dyDescent="0.55000000000000004">
      <c r="C1" s="13">
        <f>Grundlage!F15</f>
        <v>7166</v>
      </c>
      <c r="E1" s="13">
        <f>Grundlage!G10</f>
        <v>15</v>
      </c>
      <c r="H1" s="13" t="s">
        <v>195</v>
      </c>
      <c r="I1" s="13">
        <f>Grundlage!D27+Grundlage!G29</f>
        <v>1625</v>
      </c>
    </row>
    <row r="3" spans="1:44" ht="15.55" customHeight="1" x14ac:dyDescent="0.55000000000000004">
      <c r="A3" s="64"/>
      <c r="C3" s="13">
        <f>IF($E$1&lt;=-14,C4,IF($E$1&lt;=-7,J4,IF($E$1&lt;=0,Q4,IF($E$1&lt;=7,X4,IF($E$1&lt;=14,AE4,IF($E$1&lt;=20,AL4))))))</f>
        <v>1555</v>
      </c>
      <c r="AR3" s="64"/>
    </row>
    <row r="4" spans="1:44" ht="15.55" customHeight="1" x14ac:dyDescent="0.55000000000000004">
      <c r="A4" s="64"/>
      <c r="C4" s="64" t="b">
        <f>IF(E1=-20,VLOOKUP(C1,B7:AQ101,2,TRUE),IF(E1=-19,VLOOKUP(C1,B7:AQ101,3,TRUE),IF(E1=-18,VLOOKUP(C1,B7:AQ101,4,TRUE),IF(E1=-17,VLOOKUP(C1,B7:AQ101,5,TRUE),IF(E1=-16,VLOOKUP(C1,B7:AQ101,6,TRUE),IF(E1=-15,VLOOKUP(C1,B7:AQ101,7,TRUE),IF(E1=-14,VLOOKUP(C1,B7:AQ101,8,TRUE))))))))</f>
        <v>0</v>
      </c>
      <c r="J4" s="13" t="b">
        <f>IF(E1=-13,VLOOKUP(C1,B7:AQ101,9,TRUE),IF(E1=-12,VLOOKUP(C1,B7:AQ101,10,TRUE),IF(E1=-11,VLOOKUP(C1,B7:AQ101,11,TRUE),IF(E1=-10,VLOOKUP(C1,B7:AQ101,12,TRUE),IF(E1=-9,VLOOKUP(C1,B7:AQ101,13,TRUE),IF(E1=-8,VLOOKUP(C1,B7:AQ101,14,TRUE),IF(E1=-7,VLOOKUP(C1,B7:AQ101,15,TRUE))))))))</f>
        <v>0</v>
      </c>
      <c r="Q4" s="13" t="b">
        <f>IF(E1=-6,VLOOKUP(C1,B7:AQ101,16,TRUE),IF(E1=-5,VLOOKUP(C1,B7:AQ101,17,TRUE),IF(E1=-4,VLOOKUP(C1,B7:AQ101,18,TRUE),IF(E1=-3,VLOOKUP(C1,B7:AQ101,19,TRUE),IF(E1=-2,VLOOKUP(C1,B7:AQ101,20,TRUE),IF(E1=-1,VLOOKUP(C1,B7:AQ101,21,TRUE),IF(E1=0,VLOOKUP(C1,B7:AQ101,22,TRUE))))))))</f>
        <v>0</v>
      </c>
      <c r="X4" s="13" t="b">
        <f>IF(E1=1,VLOOKUP(C1,B7:AQ101,23,TRUE),IF(E1=2,VLOOKUP(C1,B7:AQ101,24,TRUE),IF(E1=3,VLOOKUP(C1,B7:AQ101,25,TRUE),IF(E1=4,VLOOKUP(C1,B7:AQ101,26,TRUE),IF(E1=5,VLOOKUP(C1,B7:AQ101,27,TRUE),IF(E1=6,VLOOKUP(C1,B7:AQ101,28,TRUE),IF(E1=7,VLOOKUP(C1,B7:AQ101,29,TRUE))))))))</f>
        <v>0</v>
      </c>
      <c r="AE4" s="13" t="b">
        <f>IF(E1=8,VLOOKUP(C1,B7:AQ101,30,TRUE),IF(E1=9,VLOOKUP(C1,B7:AQ101,31,TRUE),IF(E1=10,VLOOKUP(C1,B7:AQ101,32,TRUE),IF(E1=11,VLOOKUP(C1,B7:AQ101,33,TRUE),IF(E1=12,VLOOKUP(C1,B7:AQ101,34,TRUE),IF(E1=13,VLOOKUP(C1,B7:AQ101,35,TRUE),IF(E1=14,VLOOKUP(C1,B7:AQ101,36,TRUE))))))))</f>
        <v>0</v>
      </c>
      <c r="AL4" s="13">
        <f>IF(E1=15,VLOOKUP(C1,B7:AQ101,37,TRUE),IF(E1=16,VLOOKUP(C1,B7:AQ101,38,TRUE),IF(E1=17,VLOOKUP(C1,B7:AQ101,39,TRUE),IF(E1=18,VLOOKUP(C1,B7:AQ101,40,TRUE),IF(E1=19,VLOOKUP(C1,B7:AQ101,41,TRUE),IF(E1=20,VLOOKUP(C1,B7:AQ101,42,TRUE)))))))</f>
        <v>1555</v>
      </c>
      <c r="AR4" s="64"/>
    </row>
    <row r="5" spans="1:44" ht="15.55" customHeight="1" x14ac:dyDescent="0.55000000000000004">
      <c r="B5" s="64">
        <v>1</v>
      </c>
      <c r="C5" s="13">
        <v>2</v>
      </c>
      <c r="D5" s="64">
        <v>3</v>
      </c>
      <c r="E5" s="13">
        <v>4</v>
      </c>
      <c r="F5" s="64">
        <v>5</v>
      </c>
      <c r="G5" s="13">
        <v>6</v>
      </c>
      <c r="H5" s="64">
        <v>7</v>
      </c>
      <c r="I5" s="13">
        <v>8</v>
      </c>
      <c r="J5" s="64">
        <v>9</v>
      </c>
      <c r="K5" s="13">
        <v>10</v>
      </c>
      <c r="L5" s="64">
        <v>11</v>
      </c>
      <c r="M5" s="13">
        <v>12</v>
      </c>
      <c r="N5" s="64">
        <v>13</v>
      </c>
      <c r="O5" s="13">
        <v>14</v>
      </c>
      <c r="P5" s="64">
        <v>15</v>
      </c>
      <c r="Q5" s="13">
        <v>16</v>
      </c>
      <c r="R5" s="64">
        <v>17</v>
      </c>
      <c r="S5" s="13">
        <v>18</v>
      </c>
      <c r="T5" s="64">
        <v>19</v>
      </c>
      <c r="U5" s="13">
        <v>20</v>
      </c>
      <c r="V5" s="64">
        <v>21</v>
      </c>
      <c r="W5" s="13">
        <v>22</v>
      </c>
      <c r="X5" s="64">
        <v>23</v>
      </c>
      <c r="Y5" s="13">
        <v>24</v>
      </c>
      <c r="Z5" s="64">
        <v>25</v>
      </c>
      <c r="AA5" s="13">
        <v>26</v>
      </c>
      <c r="AB5" s="64">
        <v>27</v>
      </c>
      <c r="AC5" s="13">
        <v>28</v>
      </c>
      <c r="AD5" s="64">
        <v>29</v>
      </c>
      <c r="AE5" s="13">
        <v>30</v>
      </c>
      <c r="AF5" s="64">
        <v>31</v>
      </c>
      <c r="AG5" s="13">
        <v>32</v>
      </c>
      <c r="AH5" s="64">
        <v>33</v>
      </c>
      <c r="AI5" s="13">
        <v>34</v>
      </c>
      <c r="AJ5" s="64">
        <v>35</v>
      </c>
      <c r="AK5" s="13">
        <v>36</v>
      </c>
      <c r="AL5" s="64">
        <v>37</v>
      </c>
      <c r="AM5" s="13">
        <v>38</v>
      </c>
      <c r="AN5" s="64">
        <v>39</v>
      </c>
      <c r="AO5" s="13">
        <v>40</v>
      </c>
      <c r="AP5" s="64">
        <v>41</v>
      </c>
      <c r="AQ5" s="13">
        <v>42</v>
      </c>
    </row>
    <row r="6" spans="1:44" ht="15.55" customHeight="1" x14ac:dyDescent="0.55000000000000004">
      <c r="C6" s="64" t="s">
        <v>56</v>
      </c>
      <c r="D6" s="64" t="s">
        <v>152</v>
      </c>
      <c r="E6" s="64" t="s">
        <v>153</v>
      </c>
      <c r="F6" s="64" t="s">
        <v>154</v>
      </c>
      <c r="G6" s="64" t="s">
        <v>155</v>
      </c>
      <c r="H6" s="64" t="s">
        <v>55</v>
      </c>
      <c r="I6" s="64" t="s">
        <v>156</v>
      </c>
      <c r="J6" s="64" t="s">
        <v>157</v>
      </c>
      <c r="K6" s="64" t="s">
        <v>158</v>
      </c>
      <c r="L6" s="64" t="s">
        <v>159</v>
      </c>
      <c r="M6" s="64" t="s">
        <v>54</v>
      </c>
      <c r="N6" s="64" t="s">
        <v>160</v>
      </c>
      <c r="O6" s="64" t="s">
        <v>161</v>
      </c>
      <c r="P6" s="64" t="s">
        <v>162</v>
      </c>
      <c r="Q6" s="64" t="s">
        <v>163</v>
      </c>
      <c r="R6" s="64" t="s">
        <v>53</v>
      </c>
      <c r="S6" s="64" t="s">
        <v>164</v>
      </c>
      <c r="T6" s="64" t="s">
        <v>165</v>
      </c>
      <c r="U6" s="64" t="s">
        <v>166</v>
      </c>
      <c r="V6" s="64" t="s">
        <v>167</v>
      </c>
      <c r="W6" s="64" t="s">
        <v>6</v>
      </c>
      <c r="X6" s="64" t="s">
        <v>169</v>
      </c>
      <c r="Y6" s="64" t="s">
        <v>170</v>
      </c>
      <c r="Z6" s="64" t="s">
        <v>171</v>
      </c>
      <c r="AA6" s="64" t="s">
        <v>168</v>
      </c>
      <c r="AB6" s="64" t="s">
        <v>9</v>
      </c>
      <c r="AC6" s="64" t="s">
        <v>172</v>
      </c>
      <c r="AD6" s="64" t="s">
        <v>173</v>
      </c>
      <c r="AE6" s="64" t="s">
        <v>174</v>
      </c>
      <c r="AF6" s="64" t="s">
        <v>175</v>
      </c>
      <c r="AG6" s="64" t="s">
        <v>7</v>
      </c>
      <c r="AH6" s="64" t="s">
        <v>176</v>
      </c>
      <c r="AI6" s="64" t="s">
        <v>177</v>
      </c>
      <c r="AJ6" s="64" t="s">
        <v>178</v>
      </c>
      <c r="AK6" s="64" t="s">
        <v>179</v>
      </c>
      <c r="AL6" s="64" t="s">
        <v>10</v>
      </c>
      <c r="AM6" s="64" t="s">
        <v>180</v>
      </c>
      <c r="AN6" s="64" t="s">
        <v>181</v>
      </c>
      <c r="AO6" s="64" t="s">
        <v>182</v>
      </c>
      <c r="AP6" s="64" t="s">
        <v>183</v>
      </c>
      <c r="AQ6" s="64" t="s">
        <v>8</v>
      </c>
    </row>
    <row r="7" spans="1:44" ht="15.55" customHeight="1" x14ac:dyDescent="0.55000000000000004">
      <c r="B7" s="63">
        <v>1000</v>
      </c>
      <c r="C7" s="63">
        <v>1715</v>
      </c>
      <c r="D7" s="63">
        <v>1715</v>
      </c>
      <c r="E7" s="13">
        <v>1715</v>
      </c>
      <c r="F7" s="13">
        <v>1715</v>
      </c>
      <c r="G7" s="13">
        <v>1715</v>
      </c>
      <c r="H7" s="13">
        <v>1715</v>
      </c>
      <c r="I7" s="13">
        <v>1715</v>
      </c>
      <c r="J7" s="13">
        <v>1715</v>
      </c>
      <c r="K7" s="13">
        <v>1715</v>
      </c>
      <c r="L7" s="13">
        <v>1715</v>
      </c>
      <c r="M7" s="13">
        <v>1715</v>
      </c>
      <c r="N7" s="13">
        <v>1715</v>
      </c>
      <c r="O7" s="13">
        <v>1715</v>
      </c>
      <c r="P7" s="13">
        <v>1715</v>
      </c>
      <c r="Q7" s="13">
        <v>1715</v>
      </c>
      <c r="R7" s="13">
        <v>1715</v>
      </c>
      <c r="S7" s="13">
        <v>1715</v>
      </c>
      <c r="T7" s="13">
        <v>1715</v>
      </c>
      <c r="U7" s="13">
        <v>1715</v>
      </c>
      <c r="V7" s="13">
        <v>1715</v>
      </c>
      <c r="W7" s="13">
        <v>1715</v>
      </c>
      <c r="X7" s="13">
        <v>1715</v>
      </c>
      <c r="Y7" s="13">
        <v>1715</v>
      </c>
      <c r="Z7" s="13">
        <v>1715</v>
      </c>
      <c r="AA7" s="13">
        <v>1715</v>
      </c>
      <c r="AB7" s="13">
        <v>1715</v>
      </c>
      <c r="AC7" s="13">
        <v>1715</v>
      </c>
      <c r="AD7" s="13">
        <v>1715</v>
      </c>
      <c r="AE7" s="13">
        <v>1715</v>
      </c>
      <c r="AF7" s="13">
        <v>1715</v>
      </c>
      <c r="AG7" s="13">
        <v>1715</v>
      </c>
      <c r="AH7" s="13">
        <v>1715</v>
      </c>
      <c r="AI7" s="13">
        <v>1715</v>
      </c>
      <c r="AJ7" s="13">
        <v>1715</v>
      </c>
      <c r="AK7" s="13">
        <v>1715</v>
      </c>
      <c r="AL7" s="13">
        <v>1715</v>
      </c>
      <c r="AM7" s="13">
        <v>1715</v>
      </c>
      <c r="AN7" s="13">
        <v>1715</v>
      </c>
      <c r="AO7" s="13">
        <v>1715</v>
      </c>
      <c r="AP7" s="13">
        <v>1715</v>
      </c>
      <c r="AQ7" s="63">
        <v>1715</v>
      </c>
      <c r="AR7" s="63"/>
    </row>
    <row r="8" spans="1:44" ht="15.55" customHeight="1" x14ac:dyDescent="0.55000000000000004">
      <c r="B8" s="63">
        <v>2000</v>
      </c>
      <c r="C8" s="63">
        <v>1715</v>
      </c>
      <c r="D8" s="63">
        <v>1715</v>
      </c>
      <c r="E8" s="13">
        <v>1715</v>
      </c>
      <c r="F8" s="13">
        <v>1715</v>
      </c>
      <c r="G8" s="13">
        <v>1715</v>
      </c>
      <c r="H8" s="13">
        <v>1715</v>
      </c>
      <c r="I8" s="13">
        <v>1715</v>
      </c>
      <c r="J8" s="13">
        <v>1715</v>
      </c>
      <c r="K8" s="13">
        <v>1715</v>
      </c>
      <c r="L8" s="13">
        <v>1715</v>
      </c>
      <c r="M8" s="13">
        <v>1715</v>
      </c>
      <c r="N8" s="13">
        <v>1715</v>
      </c>
      <c r="O8" s="13">
        <v>1715</v>
      </c>
      <c r="P8" s="13">
        <v>1715</v>
      </c>
      <c r="Q8" s="13">
        <v>1715</v>
      </c>
      <c r="R8" s="13">
        <v>1715</v>
      </c>
      <c r="S8" s="13">
        <v>1715</v>
      </c>
      <c r="T8" s="13">
        <v>1715</v>
      </c>
      <c r="U8" s="13">
        <v>1715</v>
      </c>
      <c r="V8" s="13">
        <v>1715</v>
      </c>
      <c r="W8" s="13">
        <v>1715</v>
      </c>
      <c r="X8" s="13">
        <v>1715</v>
      </c>
      <c r="Y8" s="13">
        <v>1715</v>
      </c>
      <c r="Z8" s="13">
        <v>1715</v>
      </c>
      <c r="AA8" s="13">
        <v>1715</v>
      </c>
      <c r="AB8" s="13">
        <v>1715</v>
      </c>
      <c r="AC8" s="13">
        <v>1715</v>
      </c>
      <c r="AD8" s="13">
        <v>1715</v>
      </c>
      <c r="AE8" s="13">
        <v>1715</v>
      </c>
      <c r="AF8" s="13">
        <v>1715</v>
      </c>
      <c r="AG8" s="13">
        <v>1715</v>
      </c>
      <c r="AH8" s="13">
        <v>1715</v>
      </c>
      <c r="AI8" s="13">
        <v>1715</v>
      </c>
      <c r="AJ8" s="13">
        <v>1715</v>
      </c>
      <c r="AK8" s="13">
        <v>1715</v>
      </c>
      <c r="AL8" s="63">
        <v>1710</v>
      </c>
      <c r="AM8" s="63">
        <v>1710</v>
      </c>
      <c r="AN8" s="63">
        <v>1705</v>
      </c>
      <c r="AO8" s="63">
        <v>1705</v>
      </c>
      <c r="AP8" s="63">
        <v>1700</v>
      </c>
      <c r="AQ8" s="63">
        <v>1700</v>
      </c>
      <c r="AR8" s="63"/>
    </row>
    <row r="9" spans="1:44" ht="15.55" customHeight="1" x14ac:dyDescent="0.55000000000000004">
      <c r="B9" s="63">
        <v>3000</v>
      </c>
      <c r="C9" s="63">
        <v>1715</v>
      </c>
      <c r="D9" s="63">
        <v>1715</v>
      </c>
      <c r="E9" s="13">
        <v>1715</v>
      </c>
      <c r="F9" s="13">
        <v>1715</v>
      </c>
      <c r="G9" s="13">
        <v>1715</v>
      </c>
      <c r="H9" s="13">
        <v>1715</v>
      </c>
      <c r="I9" s="13">
        <v>1715</v>
      </c>
      <c r="J9" s="13">
        <v>1715</v>
      </c>
      <c r="K9" s="13">
        <v>1715</v>
      </c>
      <c r="L9" s="13">
        <v>1715</v>
      </c>
      <c r="M9" s="13">
        <v>1715</v>
      </c>
      <c r="N9" s="13">
        <v>1715</v>
      </c>
      <c r="O9" s="13">
        <v>1715</v>
      </c>
      <c r="P9" s="13">
        <v>1715</v>
      </c>
      <c r="Q9" s="13">
        <v>1715</v>
      </c>
      <c r="R9" s="13">
        <v>1715</v>
      </c>
      <c r="S9" s="13">
        <v>1715</v>
      </c>
      <c r="T9" s="13">
        <v>1715</v>
      </c>
      <c r="U9" s="13">
        <v>1715</v>
      </c>
      <c r="V9" s="13">
        <v>1715</v>
      </c>
      <c r="W9" s="13">
        <v>1715</v>
      </c>
      <c r="X9" s="13">
        <v>1715</v>
      </c>
      <c r="Y9" s="13">
        <v>1715</v>
      </c>
      <c r="Z9" s="13">
        <v>1715</v>
      </c>
      <c r="AA9" s="13">
        <v>1715</v>
      </c>
      <c r="AB9" s="13">
        <v>1715</v>
      </c>
      <c r="AC9" s="13">
        <v>1715</v>
      </c>
      <c r="AD9" s="13">
        <v>1715</v>
      </c>
      <c r="AE9" s="13">
        <v>1715</v>
      </c>
      <c r="AF9" s="13">
        <v>1715</v>
      </c>
      <c r="AG9" s="13">
        <v>1715</v>
      </c>
      <c r="AH9" s="13">
        <v>1715</v>
      </c>
      <c r="AI9" s="13">
        <v>1715</v>
      </c>
      <c r="AJ9" s="13">
        <v>1710</v>
      </c>
      <c r="AK9" s="13">
        <v>1700</v>
      </c>
      <c r="AL9" s="63">
        <v>1685</v>
      </c>
      <c r="AM9" s="63">
        <v>1675</v>
      </c>
      <c r="AN9" s="63">
        <v>1670</v>
      </c>
      <c r="AO9" s="63">
        <v>1660</v>
      </c>
      <c r="AP9" s="63">
        <v>1655</v>
      </c>
      <c r="AQ9" s="63">
        <v>1660</v>
      </c>
      <c r="AR9" s="63"/>
    </row>
    <row r="10" spans="1:44" ht="15.55" customHeight="1" x14ac:dyDescent="0.55000000000000004">
      <c r="B10" s="63">
        <v>4000</v>
      </c>
      <c r="C10" s="63">
        <v>1715</v>
      </c>
      <c r="D10" s="63">
        <v>1715</v>
      </c>
      <c r="E10" s="13">
        <v>1715</v>
      </c>
      <c r="F10" s="13">
        <v>1715</v>
      </c>
      <c r="G10" s="13">
        <v>1715</v>
      </c>
      <c r="H10" s="13">
        <v>1715</v>
      </c>
      <c r="I10" s="13">
        <v>1715</v>
      </c>
      <c r="J10" s="13">
        <v>1715</v>
      </c>
      <c r="K10" s="13">
        <v>1715</v>
      </c>
      <c r="L10" s="13">
        <v>1715</v>
      </c>
      <c r="M10" s="13">
        <v>1715</v>
      </c>
      <c r="N10" s="13">
        <v>1715</v>
      </c>
      <c r="O10" s="13">
        <v>1715</v>
      </c>
      <c r="P10" s="13">
        <v>1715</v>
      </c>
      <c r="Q10" s="13">
        <v>1715</v>
      </c>
      <c r="R10" s="13">
        <v>1715</v>
      </c>
      <c r="S10" s="13">
        <v>1715</v>
      </c>
      <c r="T10" s="13">
        <v>1715</v>
      </c>
      <c r="U10" s="13">
        <v>1715</v>
      </c>
      <c r="V10" s="13">
        <v>1715</v>
      </c>
      <c r="W10" s="13">
        <v>1715</v>
      </c>
      <c r="X10" s="13">
        <v>1715</v>
      </c>
      <c r="Y10" s="13">
        <v>1715</v>
      </c>
      <c r="Z10" s="13">
        <v>1715</v>
      </c>
      <c r="AA10" s="13">
        <v>1715</v>
      </c>
      <c r="AB10" s="13">
        <v>1715</v>
      </c>
      <c r="AC10" s="13">
        <v>1715</v>
      </c>
      <c r="AD10" s="13">
        <v>1715</v>
      </c>
      <c r="AE10" s="13">
        <v>1715</v>
      </c>
      <c r="AF10" s="13">
        <v>1715</v>
      </c>
      <c r="AG10" s="13">
        <v>1715</v>
      </c>
      <c r="AH10" s="13">
        <v>1715</v>
      </c>
      <c r="AI10" s="13">
        <v>1715</v>
      </c>
      <c r="AJ10" s="13">
        <v>1700</v>
      </c>
      <c r="AK10" s="63">
        <v>1685</v>
      </c>
      <c r="AL10" s="63">
        <v>1675</v>
      </c>
      <c r="AM10" s="63">
        <v>1665</v>
      </c>
      <c r="AN10" s="63">
        <v>1660</v>
      </c>
      <c r="AO10" s="63">
        <v>1650</v>
      </c>
      <c r="AP10" s="63">
        <v>1645</v>
      </c>
      <c r="AQ10" s="63">
        <v>1640</v>
      </c>
      <c r="AR10" s="63"/>
    </row>
    <row r="11" spans="1:44" ht="15.55" customHeight="1" x14ac:dyDescent="0.55000000000000004">
      <c r="B11" s="63">
        <v>4500</v>
      </c>
      <c r="C11" s="63">
        <v>1715</v>
      </c>
      <c r="D11" s="63">
        <v>1715</v>
      </c>
      <c r="E11" s="13">
        <v>1715</v>
      </c>
      <c r="F11" s="13">
        <v>1715</v>
      </c>
      <c r="G11" s="13">
        <v>1715</v>
      </c>
      <c r="H11" s="13">
        <v>1715</v>
      </c>
      <c r="I11" s="13">
        <v>1715</v>
      </c>
      <c r="J11" s="13">
        <v>1715</v>
      </c>
      <c r="K11" s="13">
        <v>1715</v>
      </c>
      <c r="L11" s="13">
        <v>1715</v>
      </c>
      <c r="M11" s="13">
        <v>1715</v>
      </c>
      <c r="N11" s="13">
        <v>1715</v>
      </c>
      <c r="O11" s="13">
        <v>1715</v>
      </c>
      <c r="P11" s="13">
        <v>1715</v>
      </c>
      <c r="Q11" s="13">
        <v>1715</v>
      </c>
      <c r="R11" s="13">
        <v>1715</v>
      </c>
      <c r="S11" s="13">
        <v>1715</v>
      </c>
      <c r="T11" s="13">
        <v>1715</v>
      </c>
      <c r="U11" s="13">
        <v>1715</v>
      </c>
      <c r="V11" s="13">
        <v>1715</v>
      </c>
      <c r="W11" s="13">
        <v>1715</v>
      </c>
      <c r="X11" s="13">
        <v>1715</v>
      </c>
      <c r="Y11" s="13">
        <v>1715</v>
      </c>
      <c r="Z11" s="13">
        <v>1715</v>
      </c>
      <c r="AA11" s="13">
        <v>1715</v>
      </c>
      <c r="AB11" s="13">
        <v>1715</v>
      </c>
      <c r="AC11" s="13">
        <v>1715</v>
      </c>
      <c r="AD11" s="13">
        <v>1715</v>
      </c>
      <c r="AE11" s="13">
        <v>1715</v>
      </c>
      <c r="AF11" s="13">
        <v>1715</v>
      </c>
      <c r="AG11" s="13">
        <v>1715</v>
      </c>
      <c r="AH11" s="13">
        <v>1715</v>
      </c>
      <c r="AI11" s="13">
        <v>1710</v>
      </c>
      <c r="AJ11" s="13">
        <v>1700</v>
      </c>
      <c r="AK11" s="63">
        <v>1680</v>
      </c>
      <c r="AL11" s="63">
        <v>1670</v>
      </c>
      <c r="AM11" s="63">
        <v>1660</v>
      </c>
      <c r="AN11" s="63">
        <v>1655</v>
      </c>
      <c r="AO11" s="63">
        <v>1645</v>
      </c>
      <c r="AP11" s="63">
        <v>1635</v>
      </c>
      <c r="AQ11" s="63">
        <v>1625</v>
      </c>
      <c r="AR11" s="63"/>
    </row>
    <row r="12" spans="1:44" ht="15.55" customHeight="1" x14ac:dyDescent="0.55000000000000004">
      <c r="B12" s="63">
        <v>4600</v>
      </c>
      <c r="C12" s="63">
        <v>1715</v>
      </c>
      <c r="D12" s="63">
        <v>1715</v>
      </c>
      <c r="E12" s="13">
        <v>1715</v>
      </c>
      <c r="F12" s="13">
        <v>1715</v>
      </c>
      <c r="G12" s="13">
        <v>1715</v>
      </c>
      <c r="H12" s="13">
        <v>1715</v>
      </c>
      <c r="I12" s="13">
        <v>1715</v>
      </c>
      <c r="J12" s="13">
        <v>1715</v>
      </c>
      <c r="K12" s="13">
        <v>1715</v>
      </c>
      <c r="L12" s="13">
        <v>1715</v>
      </c>
      <c r="M12" s="13">
        <v>1715</v>
      </c>
      <c r="N12" s="13">
        <v>1715</v>
      </c>
      <c r="O12" s="13">
        <v>1715</v>
      </c>
      <c r="P12" s="13">
        <v>1715</v>
      </c>
      <c r="Q12" s="13">
        <v>1715</v>
      </c>
      <c r="R12" s="13">
        <v>1715</v>
      </c>
      <c r="S12" s="13">
        <v>1715</v>
      </c>
      <c r="T12" s="13">
        <v>1715</v>
      </c>
      <c r="U12" s="13">
        <v>1715</v>
      </c>
      <c r="V12" s="13">
        <v>1715</v>
      </c>
      <c r="W12" s="13">
        <v>1715</v>
      </c>
      <c r="X12" s="13">
        <v>1715</v>
      </c>
      <c r="Y12" s="13">
        <v>1715</v>
      </c>
      <c r="Z12" s="13">
        <v>1715</v>
      </c>
      <c r="AA12" s="13">
        <v>1715</v>
      </c>
      <c r="AB12" s="13">
        <v>1715</v>
      </c>
      <c r="AC12" s="13">
        <v>1715</v>
      </c>
      <c r="AD12" s="13">
        <v>1715</v>
      </c>
      <c r="AE12" s="13">
        <v>1715</v>
      </c>
      <c r="AF12" s="13">
        <v>1715</v>
      </c>
      <c r="AG12" s="13">
        <v>1715</v>
      </c>
      <c r="AH12" s="13">
        <v>1715</v>
      </c>
      <c r="AI12" s="13">
        <v>1710</v>
      </c>
      <c r="AJ12" s="13">
        <v>1695</v>
      </c>
      <c r="AK12" s="63">
        <v>1680</v>
      </c>
      <c r="AL12" s="63">
        <v>1660</v>
      </c>
      <c r="AM12" s="63">
        <v>1650</v>
      </c>
      <c r="AN12" s="63">
        <v>1640</v>
      </c>
      <c r="AO12" s="63">
        <v>1630</v>
      </c>
      <c r="AP12" s="63">
        <v>1620</v>
      </c>
      <c r="AQ12" s="63">
        <v>1610</v>
      </c>
      <c r="AR12" s="63"/>
    </row>
    <row r="13" spans="1:44" ht="15.55" customHeight="1" x14ac:dyDescent="0.55000000000000004">
      <c r="B13" s="63">
        <v>4700</v>
      </c>
      <c r="C13" s="63">
        <v>1715</v>
      </c>
      <c r="D13" s="63">
        <v>1715</v>
      </c>
      <c r="E13" s="13">
        <v>1715</v>
      </c>
      <c r="F13" s="13">
        <v>1715</v>
      </c>
      <c r="G13" s="13">
        <v>1715</v>
      </c>
      <c r="H13" s="13">
        <v>1715</v>
      </c>
      <c r="I13" s="13">
        <v>1715</v>
      </c>
      <c r="J13" s="13">
        <v>1715</v>
      </c>
      <c r="K13" s="13">
        <v>1715</v>
      </c>
      <c r="L13" s="13">
        <v>1715</v>
      </c>
      <c r="M13" s="13">
        <v>1715</v>
      </c>
      <c r="N13" s="13">
        <v>1715</v>
      </c>
      <c r="O13" s="13">
        <v>1715</v>
      </c>
      <c r="P13" s="13">
        <v>1715</v>
      </c>
      <c r="Q13" s="13">
        <v>1715</v>
      </c>
      <c r="R13" s="13">
        <v>1715</v>
      </c>
      <c r="S13" s="13">
        <v>1715</v>
      </c>
      <c r="T13" s="13">
        <v>1715</v>
      </c>
      <c r="U13" s="13">
        <v>1715</v>
      </c>
      <c r="V13" s="13">
        <v>1715</v>
      </c>
      <c r="W13" s="13">
        <v>1715</v>
      </c>
      <c r="X13" s="13">
        <v>1715</v>
      </c>
      <c r="Y13" s="13">
        <v>1715</v>
      </c>
      <c r="Z13" s="13">
        <v>1715</v>
      </c>
      <c r="AA13" s="13">
        <v>1715</v>
      </c>
      <c r="AB13" s="13">
        <v>1715</v>
      </c>
      <c r="AC13" s="13">
        <v>1715</v>
      </c>
      <c r="AD13" s="13">
        <v>1715</v>
      </c>
      <c r="AE13" s="13">
        <v>1715</v>
      </c>
      <c r="AF13" s="13">
        <v>1715</v>
      </c>
      <c r="AG13" s="13">
        <v>1715</v>
      </c>
      <c r="AH13" s="13">
        <v>1710</v>
      </c>
      <c r="AI13" s="13">
        <v>1705</v>
      </c>
      <c r="AJ13" s="63">
        <v>1695</v>
      </c>
      <c r="AK13" s="63">
        <v>1675</v>
      </c>
      <c r="AL13" s="63">
        <v>1655</v>
      </c>
      <c r="AM13" s="63">
        <v>1640</v>
      </c>
      <c r="AN13" s="63">
        <v>1630</v>
      </c>
      <c r="AO13" s="63">
        <v>1620</v>
      </c>
      <c r="AP13" s="63">
        <v>1610</v>
      </c>
      <c r="AQ13" s="63">
        <v>1600</v>
      </c>
      <c r="AR13" s="63"/>
    </row>
    <row r="14" spans="1:44" ht="15.55" customHeight="1" x14ac:dyDescent="0.55000000000000004">
      <c r="B14" s="13">
        <v>4800</v>
      </c>
      <c r="C14" s="63">
        <v>1715</v>
      </c>
      <c r="D14" s="63">
        <v>1715</v>
      </c>
      <c r="E14" s="13">
        <v>1715</v>
      </c>
      <c r="F14" s="13">
        <v>1715</v>
      </c>
      <c r="G14" s="13">
        <v>1715</v>
      </c>
      <c r="H14" s="13">
        <v>1715</v>
      </c>
      <c r="I14" s="13">
        <v>1715</v>
      </c>
      <c r="J14" s="13">
        <v>1715</v>
      </c>
      <c r="K14" s="13">
        <v>1715</v>
      </c>
      <c r="L14" s="13">
        <v>1715</v>
      </c>
      <c r="M14" s="13">
        <v>1715</v>
      </c>
      <c r="N14" s="13">
        <v>1715</v>
      </c>
      <c r="O14" s="13">
        <v>1715</v>
      </c>
      <c r="P14" s="13">
        <v>1715</v>
      </c>
      <c r="Q14" s="13">
        <v>1715</v>
      </c>
      <c r="R14" s="13">
        <v>1715</v>
      </c>
      <c r="S14" s="13">
        <v>1715</v>
      </c>
      <c r="T14" s="13">
        <v>1715</v>
      </c>
      <c r="U14" s="13">
        <v>1715</v>
      </c>
      <c r="V14" s="13">
        <v>1715</v>
      </c>
      <c r="W14" s="13">
        <v>1715</v>
      </c>
      <c r="X14" s="13">
        <v>1715</v>
      </c>
      <c r="Y14" s="13">
        <v>1715</v>
      </c>
      <c r="Z14" s="13">
        <v>1715</v>
      </c>
      <c r="AA14" s="13">
        <v>1715</v>
      </c>
      <c r="AB14" s="13">
        <v>1715</v>
      </c>
      <c r="AC14" s="13">
        <v>1715</v>
      </c>
      <c r="AD14" s="13">
        <v>1715</v>
      </c>
      <c r="AE14" s="13">
        <v>1715</v>
      </c>
      <c r="AF14" s="13">
        <v>1715</v>
      </c>
      <c r="AG14" s="13">
        <v>1715</v>
      </c>
      <c r="AH14" s="13">
        <v>1705</v>
      </c>
      <c r="AI14" s="13">
        <v>1700</v>
      </c>
      <c r="AJ14" s="13">
        <v>1685</v>
      </c>
      <c r="AK14" s="13">
        <v>1670</v>
      </c>
      <c r="AL14" s="13">
        <v>1650</v>
      </c>
      <c r="AM14" s="13">
        <v>1635</v>
      </c>
      <c r="AN14" s="13">
        <v>1625</v>
      </c>
      <c r="AO14" s="13">
        <v>1610</v>
      </c>
      <c r="AP14" s="13">
        <v>1600</v>
      </c>
      <c r="AQ14" s="13">
        <v>1590</v>
      </c>
    </row>
    <row r="15" spans="1:44" ht="15.55" customHeight="1" x14ac:dyDescent="0.55000000000000004">
      <c r="B15" s="65">
        <v>4900</v>
      </c>
      <c r="C15" s="63">
        <v>1715</v>
      </c>
      <c r="D15" s="63">
        <v>1715</v>
      </c>
      <c r="E15" s="13">
        <v>1715</v>
      </c>
      <c r="F15" s="13">
        <v>1715</v>
      </c>
      <c r="G15" s="13">
        <v>1715</v>
      </c>
      <c r="H15" s="13">
        <v>1715</v>
      </c>
      <c r="I15" s="13">
        <v>1715</v>
      </c>
      <c r="J15" s="13">
        <v>1715</v>
      </c>
      <c r="K15" s="13">
        <v>1715</v>
      </c>
      <c r="L15" s="13">
        <v>1715</v>
      </c>
      <c r="M15" s="13">
        <v>1715</v>
      </c>
      <c r="N15" s="13">
        <v>1715</v>
      </c>
      <c r="O15" s="13">
        <v>1715</v>
      </c>
      <c r="P15" s="13">
        <v>1715</v>
      </c>
      <c r="Q15" s="13">
        <v>1715</v>
      </c>
      <c r="R15" s="13">
        <v>1715</v>
      </c>
      <c r="S15" s="13">
        <v>1715</v>
      </c>
      <c r="T15" s="13">
        <v>1715</v>
      </c>
      <c r="U15" s="13">
        <v>1715</v>
      </c>
      <c r="V15" s="13">
        <v>1715</v>
      </c>
      <c r="W15" s="13">
        <v>1715</v>
      </c>
      <c r="X15" s="13">
        <v>1715</v>
      </c>
      <c r="Y15" s="13">
        <v>1715</v>
      </c>
      <c r="Z15" s="13">
        <v>1715</v>
      </c>
      <c r="AA15" s="13">
        <v>1715</v>
      </c>
      <c r="AB15" s="13">
        <v>1715</v>
      </c>
      <c r="AC15" s="13">
        <v>1715</v>
      </c>
      <c r="AD15" s="13">
        <v>1715</v>
      </c>
      <c r="AE15" s="13">
        <v>1715</v>
      </c>
      <c r="AF15" s="13">
        <v>1715</v>
      </c>
      <c r="AG15" s="13">
        <v>1715</v>
      </c>
      <c r="AH15" s="13">
        <v>1705</v>
      </c>
      <c r="AI15" s="13">
        <v>1700</v>
      </c>
      <c r="AJ15" s="13">
        <v>1685</v>
      </c>
      <c r="AK15" s="13">
        <v>1670</v>
      </c>
      <c r="AL15" s="13">
        <v>1650</v>
      </c>
      <c r="AM15" s="13">
        <v>1635</v>
      </c>
      <c r="AN15" s="13">
        <v>1625</v>
      </c>
      <c r="AO15" s="13">
        <v>1610</v>
      </c>
      <c r="AP15" s="13">
        <v>1595</v>
      </c>
      <c r="AQ15" s="13">
        <v>1585</v>
      </c>
    </row>
    <row r="16" spans="1:44" ht="15.55" customHeight="1" x14ac:dyDescent="0.55000000000000004">
      <c r="B16" s="13">
        <v>5000</v>
      </c>
      <c r="C16" s="63">
        <v>1715</v>
      </c>
      <c r="D16" s="63">
        <v>1715</v>
      </c>
      <c r="E16" s="13">
        <v>1715</v>
      </c>
      <c r="F16" s="13">
        <v>1715</v>
      </c>
      <c r="G16" s="13">
        <v>1715</v>
      </c>
      <c r="H16" s="13">
        <v>1715</v>
      </c>
      <c r="I16" s="13">
        <v>1715</v>
      </c>
      <c r="J16" s="13">
        <v>1715</v>
      </c>
      <c r="K16" s="13">
        <v>1715</v>
      </c>
      <c r="L16" s="13">
        <v>1715</v>
      </c>
      <c r="M16" s="13">
        <v>1715</v>
      </c>
      <c r="N16" s="13">
        <v>1715</v>
      </c>
      <c r="O16" s="13">
        <v>1715</v>
      </c>
      <c r="P16" s="13">
        <v>1715</v>
      </c>
      <c r="Q16" s="13">
        <v>1715</v>
      </c>
      <c r="R16" s="13">
        <v>1715</v>
      </c>
      <c r="S16" s="13">
        <v>1715</v>
      </c>
      <c r="T16" s="13">
        <v>1715</v>
      </c>
      <c r="U16" s="13">
        <v>1715</v>
      </c>
      <c r="V16" s="13">
        <v>1715</v>
      </c>
      <c r="W16" s="13">
        <v>1715</v>
      </c>
      <c r="X16" s="13">
        <v>1715</v>
      </c>
      <c r="Y16" s="13">
        <v>1715</v>
      </c>
      <c r="Z16" s="13">
        <v>1715</v>
      </c>
      <c r="AA16" s="13">
        <v>1715</v>
      </c>
      <c r="AB16" s="13">
        <v>1715</v>
      </c>
      <c r="AC16" s="13">
        <v>1715</v>
      </c>
      <c r="AD16" s="13">
        <v>1715</v>
      </c>
      <c r="AE16" s="13">
        <v>1715</v>
      </c>
      <c r="AF16" s="13">
        <v>1715</v>
      </c>
      <c r="AG16" s="13">
        <v>1715</v>
      </c>
      <c r="AH16" s="13">
        <v>1705</v>
      </c>
      <c r="AI16" s="13">
        <v>1695</v>
      </c>
      <c r="AJ16" s="13">
        <v>1680</v>
      </c>
      <c r="AK16" s="13">
        <v>1665</v>
      </c>
      <c r="AL16" s="13">
        <v>1645</v>
      </c>
      <c r="AM16" s="13">
        <v>1630</v>
      </c>
      <c r="AN16" s="13">
        <v>1620</v>
      </c>
      <c r="AO16" s="13">
        <v>1605</v>
      </c>
      <c r="AP16" s="13">
        <v>1590</v>
      </c>
      <c r="AQ16" s="13">
        <v>1580</v>
      </c>
    </row>
    <row r="17" spans="1:44" ht="15.55" customHeight="1" x14ac:dyDescent="0.55000000000000004">
      <c r="B17" s="13">
        <v>5100</v>
      </c>
      <c r="C17" s="63">
        <v>1715</v>
      </c>
      <c r="D17" s="63">
        <v>1715</v>
      </c>
      <c r="E17" s="13">
        <v>1715</v>
      </c>
      <c r="F17" s="13">
        <v>1715</v>
      </c>
      <c r="G17" s="13">
        <v>1715</v>
      </c>
      <c r="H17" s="13">
        <v>1715</v>
      </c>
      <c r="I17" s="13">
        <v>1715</v>
      </c>
      <c r="J17" s="13">
        <v>1715</v>
      </c>
      <c r="K17" s="13">
        <v>1715</v>
      </c>
      <c r="L17" s="13">
        <v>1715</v>
      </c>
      <c r="M17" s="13">
        <v>1715</v>
      </c>
      <c r="N17" s="13">
        <v>1715</v>
      </c>
      <c r="O17" s="13">
        <v>1715</v>
      </c>
      <c r="P17" s="13">
        <v>1715</v>
      </c>
      <c r="Q17" s="13">
        <v>1715</v>
      </c>
      <c r="R17" s="13">
        <v>1715</v>
      </c>
      <c r="S17" s="13">
        <v>1715</v>
      </c>
      <c r="T17" s="13">
        <v>1715</v>
      </c>
      <c r="U17" s="13">
        <v>1715</v>
      </c>
      <c r="V17" s="13">
        <v>1715</v>
      </c>
      <c r="W17" s="13">
        <v>1715</v>
      </c>
      <c r="X17" s="13">
        <v>1715</v>
      </c>
      <c r="Y17" s="13">
        <v>1715</v>
      </c>
      <c r="Z17" s="13">
        <v>1715</v>
      </c>
      <c r="AA17" s="13">
        <v>1715</v>
      </c>
      <c r="AB17" s="13">
        <v>1715</v>
      </c>
      <c r="AC17" s="13">
        <v>1715</v>
      </c>
      <c r="AD17" s="13">
        <v>1715</v>
      </c>
      <c r="AE17" s="13">
        <v>1715</v>
      </c>
      <c r="AF17" s="13">
        <v>1715</v>
      </c>
      <c r="AG17" s="13">
        <v>1715</v>
      </c>
      <c r="AH17" s="13">
        <v>1700</v>
      </c>
      <c r="AI17" s="13">
        <v>1690</v>
      </c>
      <c r="AJ17" s="13">
        <v>1675</v>
      </c>
      <c r="AK17" s="13">
        <v>1660</v>
      </c>
      <c r="AL17" s="13">
        <v>1640</v>
      </c>
      <c r="AM17" s="13">
        <v>1625</v>
      </c>
      <c r="AN17" s="13">
        <v>1615</v>
      </c>
      <c r="AO17" s="13">
        <v>1600</v>
      </c>
      <c r="AP17" s="13">
        <v>1585</v>
      </c>
      <c r="AQ17" s="13">
        <v>1575</v>
      </c>
    </row>
    <row r="18" spans="1:44" ht="15.55" customHeight="1" x14ac:dyDescent="0.55000000000000004">
      <c r="B18" s="13">
        <v>5200</v>
      </c>
      <c r="C18" s="63">
        <v>1715</v>
      </c>
      <c r="D18" s="63">
        <v>1715</v>
      </c>
      <c r="E18" s="13">
        <v>1715</v>
      </c>
      <c r="F18" s="13">
        <v>1715</v>
      </c>
      <c r="G18" s="13">
        <v>1715</v>
      </c>
      <c r="H18" s="13">
        <v>1715</v>
      </c>
      <c r="I18" s="13">
        <v>1715</v>
      </c>
      <c r="J18" s="13">
        <v>1715</v>
      </c>
      <c r="K18" s="13">
        <v>1715</v>
      </c>
      <c r="L18" s="13">
        <v>1715</v>
      </c>
      <c r="M18" s="13">
        <v>1715</v>
      </c>
      <c r="N18" s="13">
        <v>1715</v>
      </c>
      <c r="O18" s="13">
        <v>1715</v>
      </c>
      <c r="P18" s="13">
        <v>1715</v>
      </c>
      <c r="Q18" s="13">
        <v>1715</v>
      </c>
      <c r="R18" s="13">
        <v>1715</v>
      </c>
      <c r="S18" s="13">
        <v>1715</v>
      </c>
      <c r="T18" s="13">
        <v>1715</v>
      </c>
      <c r="U18" s="13">
        <v>1715</v>
      </c>
      <c r="V18" s="13">
        <v>1715</v>
      </c>
      <c r="W18" s="13">
        <v>1715</v>
      </c>
      <c r="X18" s="13">
        <v>1715</v>
      </c>
      <c r="Y18" s="13">
        <v>1715</v>
      </c>
      <c r="Z18" s="13">
        <v>1715</v>
      </c>
      <c r="AA18" s="13">
        <v>1715</v>
      </c>
      <c r="AB18" s="13">
        <v>1715</v>
      </c>
      <c r="AC18" s="13">
        <v>1715</v>
      </c>
      <c r="AD18" s="13">
        <v>1715</v>
      </c>
      <c r="AE18" s="13">
        <v>1715</v>
      </c>
      <c r="AF18" s="13">
        <v>1715</v>
      </c>
      <c r="AG18" s="13">
        <v>1715</v>
      </c>
      <c r="AH18" s="13">
        <v>1700</v>
      </c>
      <c r="AI18" s="13">
        <v>1685</v>
      </c>
      <c r="AJ18" s="13">
        <v>1670</v>
      </c>
      <c r="AK18" s="13">
        <v>1655</v>
      </c>
      <c r="AL18" s="13">
        <v>1635</v>
      </c>
      <c r="AM18" s="13">
        <v>1625</v>
      </c>
      <c r="AN18" s="13">
        <v>1610</v>
      </c>
      <c r="AO18" s="13">
        <v>1595</v>
      </c>
      <c r="AP18" s="13">
        <v>1580</v>
      </c>
      <c r="AQ18" s="13">
        <v>1570</v>
      </c>
    </row>
    <row r="19" spans="1:44" ht="15.55" customHeight="1" x14ac:dyDescent="0.55000000000000004">
      <c r="B19" s="13">
        <v>5300</v>
      </c>
      <c r="C19" s="63">
        <v>1715</v>
      </c>
      <c r="D19" s="63">
        <v>1715</v>
      </c>
      <c r="E19" s="13">
        <v>1715</v>
      </c>
      <c r="F19" s="13">
        <v>1715</v>
      </c>
      <c r="G19" s="13">
        <v>1715</v>
      </c>
      <c r="H19" s="13">
        <v>1715</v>
      </c>
      <c r="I19" s="13">
        <v>1715</v>
      </c>
      <c r="J19" s="13">
        <v>1715</v>
      </c>
      <c r="K19" s="13">
        <v>1715</v>
      </c>
      <c r="L19" s="13">
        <v>1715</v>
      </c>
      <c r="M19" s="13">
        <v>1715</v>
      </c>
      <c r="N19" s="13">
        <v>1715</v>
      </c>
      <c r="O19" s="13">
        <v>1715</v>
      </c>
      <c r="P19" s="13">
        <v>1715</v>
      </c>
      <c r="Q19" s="13">
        <v>1715</v>
      </c>
      <c r="R19" s="13">
        <v>1715</v>
      </c>
      <c r="S19" s="13">
        <v>1715</v>
      </c>
      <c r="T19" s="13">
        <v>1715</v>
      </c>
      <c r="U19" s="13">
        <v>1715</v>
      </c>
      <c r="V19" s="13">
        <v>1715</v>
      </c>
      <c r="W19" s="13">
        <v>1715</v>
      </c>
      <c r="X19" s="13">
        <v>1715</v>
      </c>
      <c r="Y19" s="13">
        <v>1715</v>
      </c>
      <c r="Z19" s="13">
        <v>1715</v>
      </c>
      <c r="AA19" s="13">
        <v>1715</v>
      </c>
      <c r="AB19" s="13">
        <v>1715</v>
      </c>
      <c r="AC19" s="13">
        <v>1715</v>
      </c>
      <c r="AD19" s="13">
        <v>1715</v>
      </c>
      <c r="AE19" s="13">
        <v>1715</v>
      </c>
      <c r="AF19" s="13">
        <v>1715</v>
      </c>
      <c r="AG19" s="13">
        <v>1710</v>
      </c>
      <c r="AH19" s="13">
        <v>1695</v>
      </c>
      <c r="AI19" s="13">
        <v>1680</v>
      </c>
      <c r="AJ19" s="13">
        <v>1665</v>
      </c>
      <c r="AK19" s="13">
        <v>1650</v>
      </c>
      <c r="AL19" s="13">
        <v>1635</v>
      </c>
      <c r="AM19" s="13">
        <v>1620</v>
      </c>
      <c r="AN19" s="13">
        <v>1605</v>
      </c>
      <c r="AO19" s="13">
        <v>1590</v>
      </c>
      <c r="AP19" s="13">
        <v>1580</v>
      </c>
      <c r="AQ19" s="13">
        <v>1570</v>
      </c>
    </row>
    <row r="20" spans="1:44" ht="15.55" customHeight="1" x14ac:dyDescent="0.55000000000000004">
      <c r="B20" s="13">
        <v>5400</v>
      </c>
      <c r="C20" s="63">
        <v>1715</v>
      </c>
      <c r="D20" s="63">
        <v>1715</v>
      </c>
      <c r="E20" s="13">
        <v>1715</v>
      </c>
      <c r="F20" s="13">
        <v>1715</v>
      </c>
      <c r="G20" s="13">
        <v>1715</v>
      </c>
      <c r="H20" s="13">
        <v>1715</v>
      </c>
      <c r="I20" s="13">
        <v>1715</v>
      </c>
      <c r="J20" s="13">
        <v>1715</v>
      </c>
      <c r="K20" s="13">
        <v>1715</v>
      </c>
      <c r="L20" s="13">
        <v>1715</v>
      </c>
      <c r="M20" s="13">
        <v>1715</v>
      </c>
      <c r="N20" s="13">
        <v>1715</v>
      </c>
      <c r="O20" s="13">
        <v>1715</v>
      </c>
      <c r="P20" s="13">
        <v>1715</v>
      </c>
      <c r="Q20" s="13">
        <v>1715</v>
      </c>
      <c r="R20" s="13">
        <v>1715</v>
      </c>
      <c r="S20" s="13">
        <v>1715</v>
      </c>
      <c r="T20" s="13">
        <v>1715</v>
      </c>
      <c r="U20" s="13">
        <v>1715</v>
      </c>
      <c r="V20" s="13">
        <v>1715</v>
      </c>
      <c r="W20" s="13">
        <v>1715</v>
      </c>
      <c r="X20" s="13">
        <v>1715</v>
      </c>
      <c r="Y20" s="13">
        <v>1715</v>
      </c>
      <c r="Z20" s="13">
        <v>1715</v>
      </c>
      <c r="AA20" s="13">
        <v>1715</v>
      </c>
      <c r="AB20" s="13">
        <v>1715</v>
      </c>
      <c r="AC20" s="13">
        <v>1715</v>
      </c>
      <c r="AD20" s="13">
        <v>1715</v>
      </c>
      <c r="AE20" s="13">
        <v>1710</v>
      </c>
      <c r="AF20" s="13">
        <v>1705</v>
      </c>
      <c r="AG20" s="13">
        <v>1700</v>
      </c>
      <c r="AH20" s="13">
        <v>1685</v>
      </c>
      <c r="AI20" s="13">
        <v>1675</v>
      </c>
      <c r="AJ20" s="13">
        <v>1660</v>
      </c>
      <c r="AK20" s="13">
        <v>1645</v>
      </c>
      <c r="AL20" s="13">
        <v>1630</v>
      </c>
      <c r="AM20" s="13">
        <v>1615</v>
      </c>
      <c r="AN20" s="13">
        <v>1600</v>
      </c>
      <c r="AO20" s="13">
        <v>1585</v>
      </c>
      <c r="AP20" s="13">
        <v>1575</v>
      </c>
      <c r="AQ20" s="13">
        <v>1565</v>
      </c>
    </row>
    <row r="21" spans="1:44" ht="15.55" customHeight="1" x14ac:dyDescent="0.55000000000000004">
      <c r="B21" s="13">
        <v>5500</v>
      </c>
      <c r="C21" s="63">
        <v>1715</v>
      </c>
      <c r="D21" s="63">
        <v>1715</v>
      </c>
      <c r="E21" s="13">
        <v>1715</v>
      </c>
      <c r="F21" s="13">
        <v>1715</v>
      </c>
      <c r="G21" s="13">
        <v>1715</v>
      </c>
      <c r="H21" s="13">
        <v>1715</v>
      </c>
      <c r="I21" s="13">
        <v>1715</v>
      </c>
      <c r="J21" s="13">
        <v>1715</v>
      </c>
      <c r="K21" s="13">
        <v>1715</v>
      </c>
      <c r="L21" s="13">
        <v>1715</v>
      </c>
      <c r="M21" s="13">
        <v>1715</v>
      </c>
      <c r="N21" s="13">
        <v>1715</v>
      </c>
      <c r="O21" s="13">
        <v>1715</v>
      </c>
      <c r="P21" s="13">
        <v>1715</v>
      </c>
      <c r="Q21" s="13">
        <v>1715</v>
      </c>
      <c r="R21" s="13">
        <v>1715</v>
      </c>
      <c r="S21" s="13">
        <v>1715</v>
      </c>
      <c r="T21" s="13">
        <v>1715</v>
      </c>
      <c r="U21" s="13">
        <v>1715</v>
      </c>
      <c r="V21" s="13">
        <v>1715</v>
      </c>
      <c r="W21" s="13">
        <v>1715</v>
      </c>
      <c r="X21" s="13">
        <v>1715</v>
      </c>
      <c r="Y21" s="13">
        <v>1715</v>
      </c>
      <c r="Z21" s="13">
        <v>1715</v>
      </c>
      <c r="AA21" s="13">
        <v>1715</v>
      </c>
      <c r="AB21" s="13">
        <v>1715</v>
      </c>
      <c r="AC21" s="13">
        <v>1715</v>
      </c>
      <c r="AD21" s="13">
        <v>1710</v>
      </c>
      <c r="AE21" s="13">
        <v>1705</v>
      </c>
      <c r="AF21" s="13">
        <v>1700</v>
      </c>
      <c r="AG21" s="13">
        <v>1695</v>
      </c>
      <c r="AH21" s="13">
        <v>1680</v>
      </c>
      <c r="AI21" s="13">
        <v>1670</v>
      </c>
      <c r="AJ21" s="13">
        <v>1655</v>
      </c>
      <c r="AK21" s="13">
        <v>1640</v>
      </c>
      <c r="AL21" s="13">
        <v>1625</v>
      </c>
      <c r="AM21" s="13">
        <v>1610</v>
      </c>
      <c r="AN21" s="13">
        <v>1595</v>
      </c>
      <c r="AO21" s="13">
        <v>1585</v>
      </c>
      <c r="AP21" s="13">
        <v>1570</v>
      </c>
      <c r="AQ21" s="13">
        <v>1560</v>
      </c>
    </row>
    <row r="22" spans="1:44" ht="15.55" customHeight="1" x14ac:dyDescent="0.55000000000000004">
      <c r="B22" s="13">
        <v>5600</v>
      </c>
      <c r="C22" s="63">
        <v>1715</v>
      </c>
      <c r="D22" s="63">
        <v>1715</v>
      </c>
      <c r="E22" s="13">
        <v>1715</v>
      </c>
      <c r="F22" s="13">
        <v>1715</v>
      </c>
      <c r="G22" s="13">
        <v>1715</v>
      </c>
      <c r="H22" s="13">
        <v>1715</v>
      </c>
      <c r="I22" s="13">
        <v>1715</v>
      </c>
      <c r="J22" s="13">
        <v>1715</v>
      </c>
      <c r="K22" s="13">
        <v>1715</v>
      </c>
      <c r="L22" s="13">
        <v>1715</v>
      </c>
      <c r="M22" s="13">
        <v>1715</v>
      </c>
      <c r="N22" s="13">
        <v>1715</v>
      </c>
      <c r="O22" s="13">
        <v>1715</v>
      </c>
      <c r="P22" s="13">
        <v>1715</v>
      </c>
      <c r="Q22" s="13">
        <v>1715</v>
      </c>
      <c r="R22" s="13">
        <v>1715</v>
      </c>
      <c r="S22" s="13">
        <v>1715</v>
      </c>
      <c r="T22" s="13">
        <v>1715</v>
      </c>
      <c r="U22" s="13">
        <v>1715</v>
      </c>
      <c r="V22" s="13">
        <v>1715</v>
      </c>
      <c r="W22" s="13">
        <v>1715</v>
      </c>
      <c r="X22" s="13">
        <v>1715</v>
      </c>
      <c r="Y22" s="13">
        <v>1715</v>
      </c>
      <c r="Z22" s="13">
        <v>1715</v>
      </c>
      <c r="AA22" s="13">
        <v>1715</v>
      </c>
      <c r="AB22" s="13">
        <v>1715</v>
      </c>
      <c r="AC22" s="13">
        <v>1710</v>
      </c>
      <c r="AD22" s="13">
        <v>1705</v>
      </c>
      <c r="AE22" s="13">
        <v>1700</v>
      </c>
      <c r="AF22" s="13">
        <v>1695</v>
      </c>
      <c r="AG22" s="13">
        <v>1690</v>
      </c>
      <c r="AH22" s="13">
        <v>1675</v>
      </c>
      <c r="AI22" s="13">
        <v>1665</v>
      </c>
      <c r="AJ22" s="13">
        <v>1650</v>
      </c>
      <c r="AK22" s="13">
        <v>1635</v>
      </c>
      <c r="AL22" s="13">
        <v>1620</v>
      </c>
      <c r="AM22" s="13">
        <v>1610</v>
      </c>
      <c r="AN22" s="13">
        <v>1595</v>
      </c>
      <c r="AO22" s="13">
        <v>1580</v>
      </c>
      <c r="AP22" s="13">
        <v>1565</v>
      </c>
      <c r="AQ22" s="13">
        <v>1555</v>
      </c>
    </row>
    <row r="23" spans="1:44" ht="15.55" customHeight="1" x14ac:dyDescent="0.55000000000000004">
      <c r="B23" s="13">
        <v>5700</v>
      </c>
      <c r="C23" s="63">
        <v>1715</v>
      </c>
      <c r="D23" s="63">
        <v>1715</v>
      </c>
      <c r="E23" s="13">
        <v>1715</v>
      </c>
      <c r="F23" s="13">
        <v>1715</v>
      </c>
      <c r="G23" s="13">
        <v>1715</v>
      </c>
      <c r="H23" s="13">
        <v>1715</v>
      </c>
      <c r="I23" s="13">
        <v>1715</v>
      </c>
      <c r="J23" s="13">
        <v>1715</v>
      </c>
      <c r="K23" s="13">
        <v>1715</v>
      </c>
      <c r="L23" s="13">
        <v>1715</v>
      </c>
      <c r="M23" s="13">
        <v>1715</v>
      </c>
      <c r="N23" s="13">
        <v>1715</v>
      </c>
      <c r="O23" s="13">
        <v>1715</v>
      </c>
      <c r="P23" s="13">
        <v>1715</v>
      </c>
      <c r="Q23" s="13">
        <v>1715</v>
      </c>
      <c r="R23" s="13">
        <v>1715</v>
      </c>
      <c r="S23" s="13">
        <v>1715</v>
      </c>
      <c r="T23" s="13">
        <v>1715</v>
      </c>
      <c r="U23" s="13">
        <v>1715</v>
      </c>
      <c r="V23" s="13">
        <v>1715</v>
      </c>
      <c r="W23" s="13">
        <v>1715</v>
      </c>
      <c r="X23" s="13">
        <v>1715</v>
      </c>
      <c r="Y23" s="13">
        <v>1715</v>
      </c>
      <c r="Z23" s="13">
        <v>1715</v>
      </c>
      <c r="AA23" s="13">
        <v>1715</v>
      </c>
      <c r="AB23" s="13">
        <v>1710</v>
      </c>
      <c r="AC23" s="13">
        <v>1705</v>
      </c>
      <c r="AD23" s="13">
        <v>1700</v>
      </c>
      <c r="AE23" s="13">
        <v>1965</v>
      </c>
      <c r="AF23" s="13">
        <v>1690</v>
      </c>
      <c r="AG23" s="13">
        <v>1685</v>
      </c>
      <c r="AH23" s="13">
        <v>1670</v>
      </c>
      <c r="AI23" s="13">
        <v>1660</v>
      </c>
      <c r="AJ23" s="13">
        <v>1645</v>
      </c>
      <c r="AK23" s="13">
        <v>1630</v>
      </c>
      <c r="AL23" s="13">
        <v>1615</v>
      </c>
      <c r="AM23" s="13">
        <v>1605</v>
      </c>
      <c r="AN23" s="13">
        <v>1590</v>
      </c>
      <c r="AO23" s="13">
        <v>1575</v>
      </c>
      <c r="AP23" s="13">
        <v>1560</v>
      </c>
      <c r="AQ23" s="13">
        <v>1550</v>
      </c>
    </row>
    <row r="24" spans="1:44" ht="15.55" customHeight="1" x14ac:dyDescent="0.55000000000000004">
      <c r="B24" s="13">
        <v>5800</v>
      </c>
      <c r="C24" s="63">
        <v>1715</v>
      </c>
      <c r="D24" s="63">
        <v>1715</v>
      </c>
      <c r="E24" s="13">
        <v>1715</v>
      </c>
      <c r="F24" s="13">
        <v>1715</v>
      </c>
      <c r="G24" s="13">
        <v>1715</v>
      </c>
      <c r="H24" s="13">
        <v>1715</v>
      </c>
      <c r="I24" s="13">
        <v>1715</v>
      </c>
      <c r="J24" s="13">
        <v>1715</v>
      </c>
      <c r="K24" s="13">
        <v>1715</v>
      </c>
      <c r="L24" s="13">
        <v>1715</v>
      </c>
      <c r="M24" s="13">
        <v>1715</v>
      </c>
      <c r="N24" s="13">
        <v>1715</v>
      </c>
      <c r="O24" s="13">
        <v>1715</v>
      </c>
      <c r="P24" s="13">
        <v>1715</v>
      </c>
      <c r="Q24" s="13">
        <v>1715</v>
      </c>
      <c r="R24" s="13">
        <v>1715</v>
      </c>
      <c r="S24" s="13">
        <v>1715</v>
      </c>
      <c r="T24" s="13">
        <v>1715</v>
      </c>
      <c r="U24" s="13">
        <v>1715</v>
      </c>
      <c r="V24" s="13">
        <v>1715</v>
      </c>
      <c r="W24" s="13">
        <v>1715</v>
      </c>
      <c r="X24" s="13">
        <v>1715</v>
      </c>
      <c r="Y24" s="13">
        <v>1715</v>
      </c>
      <c r="Z24" s="13">
        <v>1715</v>
      </c>
      <c r="AA24" s="13">
        <v>1715</v>
      </c>
      <c r="AB24" s="13">
        <v>1710</v>
      </c>
      <c r="AC24" s="13">
        <v>1700</v>
      </c>
      <c r="AD24" s="13">
        <v>1695</v>
      </c>
      <c r="AE24" s="13">
        <v>1690</v>
      </c>
      <c r="AF24" s="13">
        <v>1685</v>
      </c>
      <c r="AG24" s="13">
        <v>1680</v>
      </c>
      <c r="AH24" s="13">
        <v>1665</v>
      </c>
      <c r="AI24" s="13">
        <v>1655</v>
      </c>
      <c r="AJ24" s="13">
        <v>1640</v>
      </c>
      <c r="AK24" s="13">
        <v>1625</v>
      </c>
      <c r="AL24" s="13">
        <v>1610</v>
      </c>
      <c r="AM24" s="13">
        <v>1600</v>
      </c>
      <c r="AN24" s="13">
        <v>1590</v>
      </c>
      <c r="AO24" s="13">
        <v>1575</v>
      </c>
      <c r="AP24" s="13">
        <v>1560</v>
      </c>
      <c r="AQ24" s="13">
        <v>1545</v>
      </c>
    </row>
    <row r="25" spans="1:44" ht="15.55" customHeight="1" x14ac:dyDescent="0.55000000000000004">
      <c r="B25" s="13">
        <v>5900</v>
      </c>
      <c r="C25" s="63">
        <v>1715</v>
      </c>
      <c r="D25" s="63">
        <v>1715</v>
      </c>
      <c r="E25" s="13">
        <v>1715</v>
      </c>
      <c r="F25" s="13">
        <v>1715</v>
      </c>
      <c r="G25" s="13">
        <v>1715</v>
      </c>
      <c r="H25" s="13">
        <v>1715</v>
      </c>
      <c r="I25" s="13">
        <v>1715</v>
      </c>
      <c r="J25" s="13">
        <v>1715</v>
      </c>
      <c r="K25" s="13">
        <v>1715</v>
      </c>
      <c r="L25" s="13">
        <v>1715</v>
      </c>
      <c r="M25" s="13">
        <v>1715</v>
      </c>
      <c r="N25" s="13">
        <v>1715</v>
      </c>
      <c r="O25" s="13">
        <v>1715</v>
      </c>
      <c r="P25" s="13">
        <v>1715</v>
      </c>
      <c r="Q25" s="13">
        <v>1715</v>
      </c>
      <c r="R25" s="13">
        <v>1715</v>
      </c>
      <c r="S25" s="13">
        <v>1715</v>
      </c>
      <c r="T25" s="13">
        <v>1715</v>
      </c>
      <c r="U25" s="13">
        <v>1715</v>
      </c>
      <c r="V25" s="13">
        <v>1715</v>
      </c>
      <c r="W25" s="13">
        <v>1715</v>
      </c>
      <c r="X25" s="13">
        <v>1715</v>
      </c>
      <c r="Y25" s="13">
        <v>1715</v>
      </c>
      <c r="Z25" s="13">
        <v>1715</v>
      </c>
      <c r="AA25" s="13">
        <v>1710</v>
      </c>
      <c r="AB25" s="13">
        <v>1705</v>
      </c>
      <c r="AC25" s="13">
        <v>1695</v>
      </c>
      <c r="AD25" s="13">
        <v>1690</v>
      </c>
      <c r="AE25" s="13">
        <v>1685</v>
      </c>
      <c r="AF25" s="13">
        <v>1680</v>
      </c>
      <c r="AG25" s="13">
        <v>1675</v>
      </c>
      <c r="AH25" s="13">
        <v>1660</v>
      </c>
      <c r="AI25" s="13">
        <v>1650</v>
      </c>
      <c r="AJ25" s="13">
        <v>1635</v>
      </c>
      <c r="AK25" s="13">
        <v>1620</v>
      </c>
      <c r="AL25" s="13">
        <v>1610</v>
      </c>
      <c r="AM25" s="13">
        <v>1595</v>
      </c>
      <c r="AN25" s="13">
        <v>1585</v>
      </c>
      <c r="AO25" s="13">
        <v>1570</v>
      </c>
      <c r="AP25" s="13">
        <v>1555</v>
      </c>
      <c r="AQ25" s="13">
        <v>1545</v>
      </c>
    </row>
    <row r="26" spans="1:44" ht="15.55" customHeight="1" x14ac:dyDescent="0.55000000000000004">
      <c r="B26" s="13">
        <v>6000</v>
      </c>
      <c r="C26" s="63">
        <v>1715</v>
      </c>
      <c r="D26" s="63">
        <v>1715</v>
      </c>
      <c r="E26" s="13">
        <v>1715</v>
      </c>
      <c r="F26" s="13">
        <v>1715</v>
      </c>
      <c r="G26" s="13">
        <v>1715</v>
      </c>
      <c r="H26" s="13">
        <v>1715</v>
      </c>
      <c r="I26" s="13">
        <v>1715</v>
      </c>
      <c r="J26" s="13">
        <v>1715</v>
      </c>
      <c r="K26" s="13">
        <v>1715</v>
      </c>
      <c r="L26" s="13">
        <v>1715</v>
      </c>
      <c r="M26" s="13">
        <v>1715</v>
      </c>
      <c r="N26" s="13">
        <v>1715</v>
      </c>
      <c r="O26" s="13">
        <v>1715</v>
      </c>
      <c r="P26" s="13">
        <v>1715</v>
      </c>
      <c r="Q26" s="13">
        <v>1715</v>
      </c>
      <c r="R26" s="13">
        <v>1715</v>
      </c>
      <c r="S26" s="13">
        <v>1715</v>
      </c>
      <c r="T26" s="13">
        <v>1715</v>
      </c>
      <c r="U26" s="13">
        <v>1715</v>
      </c>
      <c r="V26" s="13">
        <v>1715</v>
      </c>
      <c r="W26" s="13">
        <v>1715</v>
      </c>
      <c r="X26" s="13">
        <v>1715</v>
      </c>
      <c r="Y26" s="13">
        <v>1715</v>
      </c>
      <c r="Z26" s="13">
        <v>1715</v>
      </c>
      <c r="AA26" s="13">
        <v>1710</v>
      </c>
      <c r="AB26" s="13">
        <v>1700</v>
      </c>
      <c r="AC26" s="13">
        <v>1690</v>
      </c>
      <c r="AD26" s="13">
        <v>1685</v>
      </c>
      <c r="AE26" s="13">
        <v>1680</v>
      </c>
      <c r="AF26" s="13">
        <v>1675</v>
      </c>
      <c r="AG26" s="13">
        <v>1670</v>
      </c>
      <c r="AH26" s="13">
        <v>1655</v>
      </c>
      <c r="AI26" s="13">
        <v>1645</v>
      </c>
      <c r="AJ26" s="13">
        <v>1630</v>
      </c>
      <c r="AK26" s="13">
        <v>1615</v>
      </c>
      <c r="AL26" s="13">
        <v>1605</v>
      </c>
      <c r="AM26" s="13">
        <v>1590</v>
      </c>
      <c r="AN26" s="13">
        <v>1580</v>
      </c>
      <c r="AO26" s="13">
        <v>1565</v>
      </c>
      <c r="AP26" s="13">
        <v>1550</v>
      </c>
      <c r="AQ26" s="13">
        <v>1540</v>
      </c>
    </row>
    <row r="27" spans="1:44" ht="15.55" customHeight="1" x14ac:dyDescent="0.55000000000000004">
      <c r="A27" s="64"/>
      <c r="B27" s="13">
        <v>6100</v>
      </c>
      <c r="C27" s="63">
        <v>1715</v>
      </c>
      <c r="D27" s="63">
        <v>1715</v>
      </c>
      <c r="E27" s="13">
        <v>1715</v>
      </c>
      <c r="F27" s="13">
        <v>1715</v>
      </c>
      <c r="G27" s="13">
        <v>1715</v>
      </c>
      <c r="H27" s="13">
        <v>1715</v>
      </c>
      <c r="I27" s="13">
        <v>1715</v>
      </c>
      <c r="J27" s="13">
        <v>1715</v>
      </c>
      <c r="K27" s="13">
        <v>1715</v>
      </c>
      <c r="L27" s="13">
        <v>1715</v>
      </c>
      <c r="M27" s="13">
        <v>1715</v>
      </c>
      <c r="N27" s="13">
        <v>1715</v>
      </c>
      <c r="O27" s="13">
        <v>1715</v>
      </c>
      <c r="P27" s="13">
        <v>1715</v>
      </c>
      <c r="Q27" s="13">
        <v>1715</v>
      </c>
      <c r="R27" s="13">
        <v>1715</v>
      </c>
      <c r="S27" s="13">
        <v>1715</v>
      </c>
      <c r="T27" s="13">
        <v>1715</v>
      </c>
      <c r="U27" s="13">
        <v>1715</v>
      </c>
      <c r="V27" s="13">
        <v>1715</v>
      </c>
      <c r="W27" s="13">
        <v>1715</v>
      </c>
      <c r="X27" s="13">
        <v>1715</v>
      </c>
      <c r="Y27" s="13">
        <v>1715</v>
      </c>
      <c r="Z27" s="13">
        <v>1715</v>
      </c>
      <c r="AA27" s="13">
        <v>1705</v>
      </c>
      <c r="AB27" s="13">
        <v>1695</v>
      </c>
      <c r="AC27" s="13">
        <v>1685</v>
      </c>
      <c r="AD27" s="13">
        <v>1680</v>
      </c>
      <c r="AE27" s="13">
        <v>1675</v>
      </c>
      <c r="AF27" s="13">
        <v>1670</v>
      </c>
      <c r="AG27" s="13">
        <v>1665</v>
      </c>
      <c r="AH27" s="13">
        <v>1650</v>
      </c>
      <c r="AI27" s="13">
        <v>1640</v>
      </c>
      <c r="AJ27" s="13">
        <v>1625</v>
      </c>
      <c r="AK27" s="13">
        <v>1610</v>
      </c>
      <c r="AL27" s="13">
        <v>1600</v>
      </c>
      <c r="AM27" s="13">
        <v>1585</v>
      </c>
      <c r="AN27" s="13">
        <v>1575</v>
      </c>
      <c r="AO27" s="13">
        <v>1560</v>
      </c>
      <c r="AP27" s="13">
        <v>1545</v>
      </c>
      <c r="AQ27" s="13">
        <v>1535</v>
      </c>
      <c r="AR27" s="64"/>
    </row>
    <row r="28" spans="1:44" ht="15.55" customHeight="1" x14ac:dyDescent="0.55000000000000004">
      <c r="B28" s="13">
        <v>6200</v>
      </c>
      <c r="C28" s="63">
        <v>1715</v>
      </c>
      <c r="D28" s="63">
        <v>1715</v>
      </c>
      <c r="E28" s="13">
        <v>1715</v>
      </c>
      <c r="F28" s="13">
        <v>1715</v>
      </c>
      <c r="G28" s="13">
        <v>1715</v>
      </c>
      <c r="H28" s="13">
        <v>1715</v>
      </c>
      <c r="I28" s="13">
        <v>1715</v>
      </c>
      <c r="J28" s="13">
        <v>1715</v>
      </c>
      <c r="K28" s="13">
        <v>1715</v>
      </c>
      <c r="L28" s="13">
        <v>1715</v>
      </c>
      <c r="M28" s="13">
        <v>1715</v>
      </c>
      <c r="N28" s="13">
        <v>1715</v>
      </c>
      <c r="O28" s="13">
        <v>1715</v>
      </c>
      <c r="P28" s="13">
        <v>1715</v>
      </c>
      <c r="Q28" s="13">
        <v>1715</v>
      </c>
      <c r="R28" s="13">
        <v>1715</v>
      </c>
      <c r="S28" s="13">
        <v>1715</v>
      </c>
      <c r="T28" s="13">
        <v>1715</v>
      </c>
      <c r="U28" s="13">
        <v>1715</v>
      </c>
      <c r="V28" s="13">
        <v>1715</v>
      </c>
      <c r="W28" s="13">
        <v>1715</v>
      </c>
      <c r="X28" s="13">
        <v>1715</v>
      </c>
      <c r="Y28" s="13">
        <v>1715</v>
      </c>
      <c r="Z28" s="13">
        <v>1715</v>
      </c>
      <c r="AA28" s="13">
        <v>1705</v>
      </c>
      <c r="AB28" s="13">
        <v>1695</v>
      </c>
      <c r="AC28" s="13">
        <v>1685</v>
      </c>
      <c r="AD28" s="13">
        <v>1675</v>
      </c>
      <c r="AE28" s="13">
        <v>1670</v>
      </c>
      <c r="AF28" s="13">
        <v>1665</v>
      </c>
      <c r="AG28" s="13">
        <v>1660</v>
      </c>
      <c r="AH28" s="13">
        <v>1645</v>
      </c>
      <c r="AI28" s="13">
        <v>1635</v>
      </c>
      <c r="AJ28" s="13">
        <v>1620</v>
      </c>
      <c r="AK28" s="13">
        <v>1605</v>
      </c>
      <c r="AL28" s="13">
        <v>1595</v>
      </c>
      <c r="AM28" s="13">
        <v>1585</v>
      </c>
      <c r="AN28" s="13">
        <v>1570</v>
      </c>
      <c r="AO28" s="13">
        <v>1555</v>
      </c>
      <c r="AP28" s="13">
        <v>1545</v>
      </c>
      <c r="AQ28" s="13">
        <v>1530</v>
      </c>
    </row>
    <row r="29" spans="1:44" ht="15.55" customHeight="1" x14ac:dyDescent="0.55000000000000004">
      <c r="B29" s="13">
        <v>6300</v>
      </c>
      <c r="C29" s="63">
        <v>1715</v>
      </c>
      <c r="D29" s="63">
        <v>1715</v>
      </c>
      <c r="E29" s="13">
        <v>1715</v>
      </c>
      <c r="F29" s="13">
        <v>1715</v>
      </c>
      <c r="G29" s="13">
        <v>1715</v>
      </c>
      <c r="H29" s="13">
        <v>1715</v>
      </c>
      <c r="I29" s="13">
        <v>1715</v>
      </c>
      <c r="J29" s="13">
        <v>1715</v>
      </c>
      <c r="K29" s="13">
        <v>1715</v>
      </c>
      <c r="L29" s="13">
        <v>1715</v>
      </c>
      <c r="M29" s="13">
        <v>1715</v>
      </c>
      <c r="N29" s="13">
        <v>1715</v>
      </c>
      <c r="O29" s="13">
        <v>1715</v>
      </c>
      <c r="P29" s="13">
        <v>1715</v>
      </c>
      <c r="Q29" s="13">
        <v>1715</v>
      </c>
      <c r="R29" s="13">
        <v>1715</v>
      </c>
      <c r="S29" s="13">
        <v>1715</v>
      </c>
      <c r="T29" s="13">
        <v>1715</v>
      </c>
      <c r="U29" s="13">
        <v>1715</v>
      </c>
      <c r="V29" s="13">
        <v>1715</v>
      </c>
      <c r="W29" s="13">
        <v>1715</v>
      </c>
      <c r="X29" s="13">
        <v>1715</v>
      </c>
      <c r="Y29" s="13">
        <v>1715</v>
      </c>
      <c r="Z29" s="13">
        <v>1710</v>
      </c>
      <c r="AA29" s="13">
        <v>1700</v>
      </c>
      <c r="AB29" s="13">
        <v>1690</v>
      </c>
      <c r="AC29" s="13">
        <v>1680</v>
      </c>
      <c r="AD29" s="13">
        <v>1670</v>
      </c>
      <c r="AE29" s="13">
        <v>1665</v>
      </c>
      <c r="AF29" s="13">
        <v>1660</v>
      </c>
      <c r="AG29" s="13">
        <v>1655</v>
      </c>
      <c r="AH29" s="13">
        <v>1640</v>
      </c>
      <c r="AI29" s="13">
        <v>1630</v>
      </c>
      <c r="AJ29" s="13">
        <v>1615</v>
      </c>
      <c r="AK29" s="13">
        <v>1600</v>
      </c>
      <c r="AL29" s="13">
        <v>1590</v>
      </c>
      <c r="AM29" s="13">
        <v>1580</v>
      </c>
      <c r="AN29" s="13">
        <v>1565</v>
      </c>
      <c r="AO29" s="13">
        <v>1550</v>
      </c>
      <c r="AP29" s="13">
        <v>1540</v>
      </c>
      <c r="AQ29" s="13">
        <v>1525</v>
      </c>
    </row>
    <row r="30" spans="1:44" ht="15.55" customHeight="1" x14ac:dyDescent="0.55000000000000004">
      <c r="B30" s="13">
        <v>6400</v>
      </c>
      <c r="C30" s="63">
        <v>1715</v>
      </c>
      <c r="D30" s="63">
        <v>1715</v>
      </c>
      <c r="E30" s="13">
        <v>1715</v>
      </c>
      <c r="F30" s="13">
        <v>1715</v>
      </c>
      <c r="G30" s="13">
        <v>1715</v>
      </c>
      <c r="H30" s="13">
        <v>1715</v>
      </c>
      <c r="I30" s="13">
        <v>1715</v>
      </c>
      <c r="J30" s="13">
        <v>1715</v>
      </c>
      <c r="K30" s="13">
        <v>1715</v>
      </c>
      <c r="L30" s="13">
        <v>1715</v>
      </c>
      <c r="M30" s="13">
        <v>1715</v>
      </c>
      <c r="N30" s="13">
        <v>1715</v>
      </c>
      <c r="O30" s="13">
        <v>1715</v>
      </c>
      <c r="P30" s="13">
        <v>1715</v>
      </c>
      <c r="Q30" s="13">
        <v>1715</v>
      </c>
      <c r="R30" s="13">
        <v>1715</v>
      </c>
      <c r="S30" s="13">
        <v>1715</v>
      </c>
      <c r="T30" s="13">
        <v>1715</v>
      </c>
      <c r="U30" s="13">
        <v>1715</v>
      </c>
      <c r="V30" s="13">
        <v>1715</v>
      </c>
      <c r="W30" s="13">
        <v>1715</v>
      </c>
      <c r="X30" s="13">
        <v>1715</v>
      </c>
      <c r="Y30" s="13">
        <v>1715</v>
      </c>
      <c r="Z30" s="13">
        <v>1710</v>
      </c>
      <c r="AA30" s="13">
        <v>1700</v>
      </c>
      <c r="AB30" s="13">
        <v>1690</v>
      </c>
      <c r="AC30" s="13">
        <v>1680</v>
      </c>
      <c r="AD30" s="13">
        <v>1670</v>
      </c>
      <c r="AE30" s="13">
        <v>1660</v>
      </c>
      <c r="AF30" s="13">
        <v>1655</v>
      </c>
      <c r="AG30" s="13">
        <v>1650</v>
      </c>
      <c r="AH30" s="13">
        <v>1635</v>
      </c>
      <c r="AI30" s="13">
        <v>1625</v>
      </c>
      <c r="AJ30" s="13">
        <v>1610</v>
      </c>
      <c r="AK30" s="13">
        <v>1595</v>
      </c>
      <c r="AL30" s="13">
        <v>1585</v>
      </c>
      <c r="AM30" s="13">
        <v>1575</v>
      </c>
      <c r="AN30" s="13">
        <v>1560</v>
      </c>
      <c r="AO30" s="13">
        <v>1545</v>
      </c>
      <c r="AP30" s="13">
        <v>1535</v>
      </c>
      <c r="AQ30" s="13">
        <v>1520</v>
      </c>
    </row>
    <row r="31" spans="1:44" ht="15.55" customHeight="1" x14ac:dyDescent="0.55000000000000004">
      <c r="B31" s="13">
        <v>6500</v>
      </c>
      <c r="C31" s="63">
        <v>1715</v>
      </c>
      <c r="D31" s="63">
        <v>1715</v>
      </c>
      <c r="E31" s="13">
        <v>1715</v>
      </c>
      <c r="F31" s="13">
        <v>1715</v>
      </c>
      <c r="G31" s="13">
        <v>1715</v>
      </c>
      <c r="H31" s="13">
        <v>1715</v>
      </c>
      <c r="I31" s="13">
        <v>1715</v>
      </c>
      <c r="J31" s="13">
        <v>1715</v>
      </c>
      <c r="K31" s="13">
        <v>1715</v>
      </c>
      <c r="L31" s="13">
        <v>1715</v>
      </c>
      <c r="M31" s="13">
        <v>1715</v>
      </c>
      <c r="N31" s="13">
        <v>1715</v>
      </c>
      <c r="O31" s="13">
        <v>1715</v>
      </c>
      <c r="P31" s="13">
        <v>1715</v>
      </c>
      <c r="Q31" s="13">
        <v>1715</v>
      </c>
      <c r="R31" s="13">
        <v>1715</v>
      </c>
      <c r="S31" s="13">
        <v>1715</v>
      </c>
      <c r="T31" s="13">
        <v>1715</v>
      </c>
      <c r="U31" s="13">
        <v>1715</v>
      </c>
      <c r="V31" s="13">
        <v>1715</v>
      </c>
      <c r="W31" s="13">
        <v>1715</v>
      </c>
      <c r="X31" s="13">
        <v>1715</v>
      </c>
      <c r="Y31" s="13">
        <v>1715</v>
      </c>
      <c r="Z31" s="13">
        <v>1710</v>
      </c>
      <c r="AA31" s="13">
        <v>1700</v>
      </c>
      <c r="AB31" s="13">
        <v>1685</v>
      </c>
      <c r="AC31" s="13">
        <v>1675</v>
      </c>
      <c r="AD31" s="13">
        <v>1665</v>
      </c>
      <c r="AE31" s="13">
        <v>1655</v>
      </c>
      <c r="AF31" s="13">
        <v>1645</v>
      </c>
      <c r="AG31" s="13">
        <v>1645</v>
      </c>
      <c r="AH31" s="13">
        <v>1630</v>
      </c>
      <c r="AI31" s="13">
        <v>1620</v>
      </c>
      <c r="AJ31" s="13">
        <v>1605</v>
      </c>
      <c r="AK31" s="13">
        <v>1590</v>
      </c>
      <c r="AL31" s="13">
        <v>1580</v>
      </c>
      <c r="AM31" s="13">
        <v>1570</v>
      </c>
      <c r="AN31" s="13">
        <v>1555</v>
      </c>
      <c r="AO31" s="13">
        <v>1540</v>
      </c>
      <c r="AP31" s="13">
        <v>1530</v>
      </c>
      <c r="AQ31" s="13">
        <v>1520</v>
      </c>
    </row>
    <row r="32" spans="1:44" ht="15.55" customHeight="1" x14ac:dyDescent="0.55000000000000004">
      <c r="B32" s="13">
        <v>6600</v>
      </c>
      <c r="C32" s="63">
        <v>1715</v>
      </c>
      <c r="D32" s="63">
        <v>1715</v>
      </c>
      <c r="E32" s="13">
        <v>1715</v>
      </c>
      <c r="F32" s="13">
        <v>1715</v>
      </c>
      <c r="G32" s="13">
        <v>1715</v>
      </c>
      <c r="H32" s="13">
        <v>1715</v>
      </c>
      <c r="I32" s="13">
        <v>1715</v>
      </c>
      <c r="J32" s="13">
        <v>1715</v>
      </c>
      <c r="K32" s="13">
        <v>1715</v>
      </c>
      <c r="L32" s="13">
        <v>1715</v>
      </c>
      <c r="M32" s="13">
        <v>1715</v>
      </c>
      <c r="N32" s="13">
        <v>1715</v>
      </c>
      <c r="O32" s="13">
        <v>1715</v>
      </c>
      <c r="P32" s="13">
        <v>1715</v>
      </c>
      <c r="Q32" s="13">
        <v>1715</v>
      </c>
      <c r="R32" s="13">
        <v>1715</v>
      </c>
      <c r="S32" s="13">
        <v>1715</v>
      </c>
      <c r="T32" s="13">
        <v>1715</v>
      </c>
      <c r="U32" s="13">
        <v>1715</v>
      </c>
      <c r="V32" s="13">
        <v>1715</v>
      </c>
      <c r="W32" s="13">
        <v>1715</v>
      </c>
      <c r="X32" s="13">
        <v>1715</v>
      </c>
      <c r="Y32" s="13">
        <v>1715</v>
      </c>
      <c r="Z32" s="13">
        <v>1710</v>
      </c>
      <c r="AA32" s="13">
        <v>1695</v>
      </c>
      <c r="AB32" s="13">
        <v>1680</v>
      </c>
      <c r="AC32" s="13">
        <v>1670</v>
      </c>
      <c r="AD32" s="13">
        <v>1660</v>
      </c>
      <c r="AE32" s="13">
        <v>1650</v>
      </c>
      <c r="AF32" s="13">
        <v>1645</v>
      </c>
      <c r="AG32" s="13">
        <v>1640</v>
      </c>
      <c r="AH32" s="13">
        <v>1625</v>
      </c>
      <c r="AI32" s="13">
        <v>1615</v>
      </c>
      <c r="AJ32" s="13">
        <v>1600</v>
      </c>
      <c r="AK32" s="13">
        <v>1585</v>
      </c>
      <c r="AL32" s="13">
        <v>1575</v>
      </c>
      <c r="AM32" s="13">
        <v>1565</v>
      </c>
      <c r="AN32" s="13">
        <v>1550</v>
      </c>
      <c r="AO32" s="13">
        <v>1535</v>
      </c>
      <c r="AP32" s="13">
        <v>1525</v>
      </c>
      <c r="AQ32" s="13">
        <v>1515</v>
      </c>
    </row>
    <row r="33" spans="2:43" ht="15.55" customHeight="1" x14ac:dyDescent="0.55000000000000004">
      <c r="B33" s="13">
        <v>6700</v>
      </c>
      <c r="C33" s="63">
        <v>1715</v>
      </c>
      <c r="D33" s="63">
        <v>1715</v>
      </c>
      <c r="E33" s="13">
        <v>1715</v>
      </c>
      <c r="F33" s="13">
        <v>1715</v>
      </c>
      <c r="G33" s="13">
        <v>1715</v>
      </c>
      <c r="H33" s="13">
        <v>1715</v>
      </c>
      <c r="I33" s="13">
        <v>1715</v>
      </c>
      <c r="J33" s="13">
        <v>1715</v>
      </c>
      <c r="K33" s="13">
        <v>1715</v>
      </c>
      <c r="L33" s="13">
        <v>1715</v>
      </c>
      <c r="M33" s="13">
        <v>1715</v>
      </c>
      <c r="N33" s="13">
        <v>1715</v>
      </c>
      <c r="O33" s="13">
        <v>1715</v>
      </c>
      <c r="P33" s="13">
        <v>1715</v>
      </c>
      <c r="Q33" s="13">
        <v>1715</v>
      </c>
      <c r="R33" s="13">
        <v>1715</v>
      </c>
      <c r="S33" s="13">
        <v>1715</v>
      </c>
      <c r="T33" s="13">
        <v>1715</v>
      </c>
      <c r="U33" s="13">
        <v>1715</v>
      </c>
      <c r="V33" s="13">
        <v>1715</v>
      </c>
      <c r="W33" s="13">
        <v>1715</v>
      </c>
      <c r="X33" s="13">
        <v>1715</v>
      </c>
      <c r="Y33" s="13">
        <v>1715</v>
      </c>
      <c r="Z33" s="13">
        <v>1710</v>
      </c>
      <c r="AA33" s="13">
        <v>1695</v>
      </c>
      <c r="AB33" s="13">
        <v>1680</v>
      </c>
      <c r="AC33" s="13">
        <v>1670</v>
      </c>
      <c r="AD33" s="13">
        <v>1660</v>
      </c>
      <c r="AE33" s="13">
        <v>1650</v>
      </c>
      <c r="AF33" s="13">
        <v>1640</v>
      </c>
      <c r="AG33" s="13">
        <v>1635</v>
      </c>
      <c r="AH33" s="13">
        <v>1620</v>
      </c>
      <c r="AI33" s="13">
        <v>1610</v>
      </c>
      <c r="AJ33" s="13">
        <v>1595</v>
      </c>
      <c r="AK33" s="13">
        <v>1580</v>
      </c>
      <c r="AL33" s="13">
        <v>1570</v>
      </c>
      <c r="AM33" s="13">
        <v>1560</v>
      </c>
      <c r="AN33" s="13">
        <v>1545</v>
      </c>
      <c r="AO33" s="13">
        <v>1530</v>
      </c>
      <c r="AP33" s="13">
        <v>1520</v>
      </c>
      <c r="AQ33" s="13">
        <v>1510</v>
      </c>
    </row>
    <row r="34" spans="2:43" ht="15.55" customHeight="1" x14ac:dyDescent="0.55000000000000004">
      <c r="B34" s="13">
        <v>6800</v>
      </c>
      <c r="C34" s="63">
        <v>1715</v>
      </c>
      <c r="D34" s="63">
        <v>1715</v>
      </c>
      <c r="E34" s="13">
        <v>1715</v>
      </c>
      <c r="F34" s="13">
        <v>1715</v>
      </c>
      <c r="G34" s="13">
        <v>1715</v>
      </c>
      <c r="H34" s="13">
        <v>1715</v>
      </c>
      <c r="I34" s="13">
        <v>1715</v>
      </c>
      <c r="J34" s="13">
        <v>1715</v>
      </c>
      <c r="K34" s="13">
        <v>1715</v>
      </c>
      <c r="L34" s="13">
        <v>1715</v>
      </c>
      <c r="M34" s="13">
        <v>1715</v>
      </c>
      <c r="N34" s="13">
        <v>1715</v>
      </c>
      <c r="O34" s="13">
        <v>1715</v>
      </c>
      <c r="P34" s="13">
        <v>1715</v>
      </c>
      <c r="Q34" s="13">
        <v>1715</v>
      </c>
      <c r="R34" s="13">
        <v>1715</v>
      </c>
      <c r="S34" s="13">
        <v>1715</v>
      </c>
      <c r="T34" s="13">
        <v>1715</v>
      </c>
      <c r="U34" s="13">
        <v>1715</v>
      </c>
      <c r="V34" s="13">
        <v>1715</v>
      </c>
      <c r="W34" s="13">
        <v>1715</v>
      </c>
      <c r="X34" s="13">
        <v>1715</v>
      </c>
      <c r="Y34" s="13">
        <v>1715</v>
      </c>
      <c r="Z34" s="13">
        <v>1705</v>
      </c>
      <c r="AA34" s="13">
        <v>1690</v>
      </c>
      <c r="AB34" s="13">
        <v>1675</v>
      </c>
      <c r="AC34" s="13">
        <v>1665</v>
      </c>
      <c r="AD34" s="13">
        <v>1655</v>
      </c>
      <c r="AE34" s="13">
        <v>1645</v>
      </c>
      <c r="AF34" s="13">
        <v>1635</v>
      </c>
      <c r="AG34" s="13">
        <v>1630</v>
      </c>
      <c r="AH34" s="13">
        <v>1620</v>
      </c>
      <c r="AI34" s="13">
        <v>1605</v>
      </c>
      <c r="AJ34" s="13">
        <v>1590</v>
      </c>
      <c r="AK34" s="13">
        <v>1575</v>
      </c>
      <c r="AL34" s="13">
        <v>1565</v>
      </c>
      <c r="AM34" s="13">
        <v>1555</v>
      </c>
      <c r="AN34" s="13">
        <v>1540</v>
      </c>
      <c r="AO34" s="13">
        <v>1525</v>
      </c>
      <c r="AP34" s="13">
        <v>1515</v>
      </c>
      <c r="AQ34" s="13">
        <v>1505</v>
      </c>
    </row>
    <row r="35" spans="2:43" ht="15.55" customHeight="1" x14ac:dyDescent="0.55000000000000004">
      <c r="B35" s="13">
        <v>6900</v>
      </c>
      <c r="C35" s="63">
        <v>1715</v>
      </c>
      <c r="D35" s="63">
        <v>1715</v>
      </c>
      <c r="E35" s="13">
        <v>1715</v>
      </c>
      <c r="F35" s="13">
        <v>1715</v>
      </c>
      <c r="G35" s="13">
        <v>1715</v>
      </c>
      <c r="H35" s="13">
        <v>1715</v>
      </c>
      <c r="I35" s="13">
        <v>1715</v>
      </c>
      <c r="J35" s="13">
        <v>1715</v>
      </c>
      <c r="K35" s="13">
        <v>1715</v>
      </c>
      <c r="L35" s="13">
        <v>1715</v>
      </c>
      <c r="M35" s="13">
        <v>1715</v>
      </c>
      <c r="N35" s="13">
        <v>1715</v>
      </c>
      <c r="O35" s="13">
        <v>1715</v>
      </c>
      <c r="P35" s="13">
        <v>1715</v>
      </c>
      <c r="Q35" s="13">
        <v>1715</v>
      </c>
      <c r="R35" s="13">
        <v>1715</v>
      </c>
      <c r="S35" s="13">
        <v>1715</v>
      </c>
      <c r="T35" s="13">
        <v>1715</v>
      </c>
      <c r="U35" s="13">
        <v>1715</v>
      </c>
      <c r="V35" s="13">
        <v>1715</v>
      </c>
      <c r="W35" s="13">
        <v>1715</v>
      </c>
      <c r="X35" s="13">
        <v>1715</v>
      </c>
      <c r="Y35" s="13">
        <v>1715</v>
      </c>
      <c r="Z35" s="13">
        <v>1705</v>
      </c>
      <c r="AA35" s="13">
        <v>1690</v>
      </c>
      <c r="AB35" s="13">
        <v>1675</v>
      </c>
      <c r="AC35" s="13">
        <v>1665</v>
      </c>
      <c r="AD35" s="13">
        <v>1655</v>
      </c>
      <c r="AE35" s="13">
        <v>1645</v>
      </c>
      <c r="AF35" s="13">
        <v>1635</v>
      </c>
      <c r="AG35" s="13">
        <v>1625</v>
      </c>
      <c r="AH35" s="13">
        <v>1615</v>
      </c>
      <c r="AI35" s="13">
        <v>1600</v>
      </c>
      <c r="AJ35" s="13">
        <v>1590</v>
      </c>
      <c r="AK35" s="13">
        <v>1575</v>
      </c>
      <c r="AL35" s="13">
        <v>1565</v>
      </c>
      <c r="AM35" s="13">
        <v>1555</v>
      </c>
      <c r="AN35" s="13">
        <v>1540</v>
      </c>
      <c r="AO35" s="13">
        <v>1525</v>
      </c>
      <c r="AP35" s="13">
        <v>1515</v>
      </c>
      <c r="AQ35" s="13">
        <v>1505</v>
      </c>
    </row>
    <row r="36" spans="2:43" ht="15.55" customHeight="1" x14ac:dyDescent="0.55000000000000004">
      <c r="B36" s="13">
        <v>7000</v>
      </c>
      <c r="C36" s="63">
        <v>1715</v>
      </c>
      <c r="D36" s="63">
        <v>1715</v>
      </c>
      <c r="E36" s="13">
        <v>1715</v>
      </c>
      <c r="F36" s="13">
        <v>1715</v>
      </c>
      <c r="G36" s="13">
        <v>1715</v>
      </c>
      <c r="H36" s="13">
        <v>1715</v>
      </c>
      <c r="I36" s="13">
        <v>1715</v>
      </c>
      <c r="J36" s="13">
        <v>1715</v>
      </c>
      <c r="K36" s="13">
        <v>1715</v>
      </c>
      <c r="L36" s="13">
        <v>1715</v>
      </c>
      <c r="M36" s="13">
        <v>1715</v>
      </c>
      <c r="N36" s="13">
        <v>1715</v>
      </c>
      <c r="O36" s="13">
        <v>1715</v>
      </c>
      <c r="P36" s="13">
        <v>1715</v>
      </c>
      <c r="Q36" s="13">
        <v>1715</v>
      </c>
      <c r="R36" s="13">
        <v>1715</v>
      </c>
      <c r="S36" s="13">
        <v>1715</v>
      </c>
      <c r="T36" s="13">
        <v>1715</v>
      </c>
      <c r="U36" s="13">
        <v>1715</v>
      </c>
      <c r="V36" s="13">
        <v>1715</v>
      </c>
      <c r="W36" s="13">
        <v>1715</v>
      </c>
      <c r="X36" s="13">
        <v>1715</v>
      </c>
      <c r="Y36" s="13">
        <v>1715</v>
      </c>
      <c r="Z36" s="13">
        <v>1705</v>
      </c>
      <c r="AA36" s="13">
        <v>1690</v>
      </c>
      <c r="AB36" s="13">
        <v>1670</v>
      </c>
      <c r="AC36" s="13">
        <v>1660</v>
      </c>
      <c r="AD36" s="13">
        <v>1650</v>
      </c>
      <c r="AE36" s="13">
        <v>1640</v>
      </c>
      <c r="AF36" s="13">
        <v>1630</v>
      </c>
      <c r="AG36" s="13">
        <v>1620</v>
      </c>
      <c r="AH36" s="13">
        <v>1610</v>
      </c>
      <c r="AI36" s="13">
        <v>1595</v>
      </c>
      <c r="AJ36" s="13">
        <v>1585</v>
      </c>
      <c r="AK36" s="13">
        <v>1570</v>
      </c>
      <c r="AL36" s="13">
        <v>1560</v>
      </c>
      <c r="AM36" s="13">
        <v>1550</v>
      </c>
      <c r="AN36" s="13">
        <v>1535</v>
      </c>
      <c r="AO36" s="13">
        <v>1520</v>
      </c>
      <c r="AP36" s="13">
        <v>1510</v>
      </c>
      <c r="AQ36" s="13">
        <v>1500</v>
      </c>
    </row>
    <row r="37" spans="2:43" ht="15.55" customHeight="1" x14ac:dyDescent="0.55000000000000004">
      <c r="B37" s="13">
        <v>7100</v>
      </c>
      <c r="C37" s="63">
        <v>1715</v>
      </c>
      <c r="D37" s="63">
        <v>1715</v>
      </c>
      <c r="E37" s="13">
        <v>1715</v>
      </c>
      <c r="F37" s="13">
        <v>1715</v>
      </c>
      <c r="G37" s="13">
        <v>1715</v>
      </c>
      <c r="H37" s="13">
        <v>1715</v>
      </c>
      <c r="I37" s="13">
        <v>1715</v>
      </c>
      <c r="J37" s="13">
        <v>1715</v>
      </c>
      <c r="K37" s="13">
        <v>1715</v>
      </c>
      <c r="L37" s="13">
        <v>1715</v>
      </c>
      <c r="M37" s="13">
        <v>1715</v>
      </c>
      <c r="N37" s="13">
        <v>1715</v>
      </c>
      <c r="O37" s="13">
        <v>1715</v>
      </c>
      <c r="P37" s="13">
        <v>1715</v>
      </c>
      <c r="Q37" s="13">
        <v>1715</v>
      </c>
      <c r="R37" s="13">
        <v>1715</v>
      </c>
      <c r="S37" s="13">
        <v>1715</v>
      </c>
      <c r="T37" s="13">
        <v>1715</v>
      </c>
      <c r="U37" s="13">
        <v>1715</v>
      </c>
      <c r="V37" s="13">
        <v>1715</v>
      </c>
      <c r="W37" s="13">
        <v>1715</v>
      </c>
      <c r="X37" s="13">
        <v>1715</v>
      </c>
      <c r="Y37" s="13">
        <v>1710</v>
      </c>
      <c r="Z37" s="13">
        <v>1700</v>
      </c>
      <c r="AA37" s="13">
        <v>1685</v>
      </c>
      <c r="AB37" s="13">
        <v>1670</v>
      </c>
      <c r="AC37" s="13">
        <v>1660</v>
      </c>
      <c r="AD37" s="13">
        <v>1645</v>
      </c>
      <c r="AE37" s="13">
        <v>1635</v>
      </c>
      <c r="AF37" s="13">
        <v>1625</v>
      </c>
      <c r="AG37" s="13">
        <v>1615</v>
      </c>
      <c r="AH37" s="13">
        <v>1605</v>
      </c>
      <c r="AI37" s="13">
        <v>1595</v>
      </c>
      <c r="AJ37" s="13">
        <v>1585</v>
      </c>
      <c r="AK37" s="13">
        <v>1570</v>
      </c>
      <c r="AL37" s="13">
        <v>1555</v>
      </c>
      <c r="AM37" s="13">
        <v>1545</v>
      </c>
      <c r="AN37" s="13">
        <v>1530</v>
      </c>
      <c r="AO37" s="13">
        <v>1515</v>
      </c>
      <c r="AP37" s="13">
        <v>1505</v>
      </c>
      <c r="AQ37" s="13">
        <v>1495</v>
      </c>
    </row>
    <row r="38" spans="2:43" ht="15.55" customHeight="1" x14ac:dyDescent="0.55000000000000004">
      <c r="B38" s="13">
        <v>7200</v>
      </c>
      <c r="C38" s="63">
        <v>1715</v>
      </c>
      <c r="D38" s="63">
        <v>1715</v>
      </c>
      <c r="E38" s="13">
        <v>1715</v>
      </c>
      <c r="F38" s="13">
        <v>1715</v>
      </c>
      <c r="G38" s="13">
        <v>1715</v>
      </c>
      <c r="H38" s="13">
        <v>1715</v>
      </c>
      <c r="I38" s="13">
        <v>1715</v>
      </c>
      <c r="J38" s="13">
        <v>1715</v>
      </c>
      <c r="K38" s="13">
        <v>1715</v>
      </c>
      <c r="L38" s="13">
        <v>1715</v>
      </c>
      <c r="M38" s="13">
        <v>1715</v>
      </c>
      <c r="N38" s="13">
        <v>1715</v>
      </c>
      <c r="O38" s="13">
        <v>1715</v>
      </c>
      <c r="P38" s="13">
        <v>1715</v>
      </c>
      <c r="Q38" s="13">
        <v>1715</v>
      </c>
      <c r="R38" s="13">
        <v>1715</v>
      </c>
      <c r="S38" s="13">
        <v>1715</v>
      </c>
      <c r="T38" s="13">
        <v>1715</v>
      </c>
      <c r="U38" s="13">
        <v>1715</v>
      </c>
      <c r="V38" s="13">
        <v>1715</v>
      </c>
      <c r="W38" s="13">
        <v>1715</v>
      </c>
      <c r="X38" s="13">
        <v>1715</v>
      </c>
      <c r="Y38" s="13">
        <v>1710</v>
      </c>
      <c r="Z38" s="13">
        <v>1700</v>
      </c>
      <c r="AA38" s="13">
        <v>1685</v>
      </c>
      <c r="AB38" s="13">
        <v>1665</v>
      </c>
      <c r="AC38" s="13">
        <v>1655</v>
      </c>
      <c r="AD38" s="13">
        <v>1645</v>
      </c>
      <c r="AE38" s="13">
        <v>1635</v>
      </c>
      <c r="AF38" s="13">
        <v>1625</v>
      </c>
      <c r="AG38" s="13">
        <v>1615</v>
      </c>
      <c r="AH38" s="13">
        <v>1600</v>
      </c>
      <c r="AI38" s="13">
        <v>1590</v>
      </c>
      <c r="AJ38" s="13">
        <v>1580</v>
      </c>
      <c r="AK38" s="13">
        <v>1565</v>
      </c>
      <c r="AL38" s="13">
        <v>1550</v>
      </c>
      <c r="AM38" s="13">
        <v>1540</v>
      </c>
      <c r="AN38" s="13">
        <v>1525</v>
      </c>
      <c r="AO38" s="13">
        <v>1510</v>
      </c>
      <c r="AP38" s="13">
        <v>1500</v>
      </c>
      <c r="AQ38" s="13">
        <v>1490</v>
      </c>
    </row>
    <row r="39" spans="2:43" ht="15.55" customHeight="1" x14ac:dyDescent="0.55000000000000004">
      <c r="B39" s="13">
        <v>7300</v>
      </c>
      <c r="C39" s="63">
        <v>1715</v>
      </c>
      <c r="D39" s="63">
        <v>1715</v>
      </c>
      <c r="E39" s="13">
        <v>1715</v>
      </c>
      <c r="F39" s="13">
        <v>1715</v>
      </c>
      <c r="G39" s="13">
        <v>1715</v>
      </c>
      <c r="H39" s="13">
        <v>1715</v>
      </c>
      <c r="I39" s="13">
        <v>1715</v>
      </c>
      <c r="J39" s="13">
        <v>1715</v>
      </c>
      <c r="K39" s="13">
        <v>1715</v>
      </c>
      <c r="L39" s="13">
        <v>1715</v>
      </c>
      <c r="M39" s="13">
        <v>1715</v>
      </c>
      <c r="N39" s="13">
        <v>1715</v>
      </c>
      <c r="O39" s="13">
        <v>1715</v>
      </c>
      <c r="P39" s="13">
        <v>1715</v>
      </c>
      <c r="Q39" s="13">
        <v>1715</v>
      </c>
      <c r="R39" s="13">
        <v>1715</v>
      </c>
      <c r="S39" s="13">
        <v>1715</v>
      </c>
      <c r="T39" s="13">
        <v>1715</v>
      </c>
      <c r="U39" s="13">
        <v>1715</v>
      </c>
      <c r="V39" s="13">
        <v>1715</v>
      </c>
      <c r="W39" s="13">
        <v>1715</v>
      </c>
      <c r="X39" s="13">
        <v>1715</v>
      </c>
      <c r="Y39" s="13">
        <v>1710</v>
      </c>
      <c r="Z39" s="13">
        <v>1700</v>
      </c>
      <c r="AA39" s="13">
        <v>1685</v>
      </c>
      <c r="AB39" s="13">
        <v>1665</v>
      </c>
      <c r="AC39" s="13">
        <v>1655</v>
      </c>
      <c r="AD39" s="13">
        <v>1645</v>
      </c>
      <c r="AE39" s="13">
        <v>1635</v>
      </c>
      <c r="AF39" s="13">
        <v>1620</v>
      </c>
      <c r="AG39" s="13">
        <v>1610</v>
      </c>
      <c r="AH39" s="13">
        <v>1600</v>
      </c>
      <c r="AI39" s="13">
        <v>1590</v>
      </c>
      <c r="AJ39" s="13">
        <v>1580</v>
      </c>
      <c r="AK39" s="13">
        <v>1565</v>
      </c>
      <c r="AL39" s="13">
        <v>1550</v>
      </c>
      <c r="AM39" s="13">
        <v>1540</v>
      </c>
      <c r="AN39" s="13">
        <v>1525</v>
      </c>
      <c r="AO39" s="13">
        <v>1510</v>
      </c>
      <c r="AP39" s="13">
        <v>1495</v>
      </c>
      <c r="AQ39" s="13">
        <v>1485</v>
      </c>
    </row>
    <row r="40" spans="2:43" ht="15.55" customHeight="1" x14ac:dyDescent="0.55000000000000004">
      <c r="B40" s="13">
        <v>7400</v>
      </c>
      <c r="C40" s="63">
        <v>1715</v>
      </c>
      <c r="D40" s="63">
        <v>1715</v>
      </c>
      <c r="E40" s="13">
        <v>1715</v>
      </c>
      <c r="F40" s="13">
        <v>1715</v>
      </c>
      <c r="G40" s="13">
        <v>1715</v>
      </c>
      <c r="H40" s="13">
        <v>1715</v>
      </c>
      <c r="I40" s="13">
        <v>1715</v>
      </c>
      <c r="J40" s="13">
        <v>1715</v>
      </c>
      <c r="K40" s="13">
        <v>1715</v>
      </c>
      <c r="L40" s="13">
        <v>1715</v>
      </c>
      <c r="M40" s="13">
        <v>1715</v>
      </c>
      <c r="N40" s="13">
        <v>1715</v>
      </c>
      <c r="O40" s="13">
        <v>1715</v>
      </c>
      <c r="P40" s="13">
        <v>1715</v>
      </c>
      <c r="Q40" s="13">
        <v>1715</v>
      </c>
      <c r="R40" s="13">
        <v>1715</v>
      </c>
      <c r="S40" s="13">
        <v>1715</v>
      </c>
      <c r="T40" s="13">
        <v>1715</v>
      </c>
      <c r="U40" s="13">
        <v>1715</v>
      </c>
      <c r="V40" s="13">
        <v>1715</v>
      </c>
      <c r="W40" s="13">
        <v>1715</v>
      </c>
      <c r="X40" s="13">
        <v>1715</v>
      </c>
      <c r="Y40" s="13">
        <v>1705</v>
      </c>
      <c r="Z40" s="13">
        <v>1695</v>
      </c>
      <c r="AA40" s="13">
        <v>1680</v>
      </c>
      <c r="AB40" s="13">
        <v>1660</v>
      </c>
      <c r="AC40" s="13">
        <v>1650</v>
      </c>
      <c r="AD40" s="13">
        <v>1640</v>
      </c>
      <c r="AE40" s="13">
        <v>1630</v>
      </c>
      <c r="AF40" s="13">
        <v>1620</v>
      </c>
      <c r="AG40" s="13">
        <v>1610</v>
      </c>
      <c r="AH40" s="13">
        <v>1600</v>
      </c>
      <c r="AI40" s="13">
        <v>1590</v>
      </c>
      <c r="AJ40" s="13">
        <v>1575</v>
      </c>
      <c r="AK40" s="13">
        <v>1560</v>
      </c>
      <c r="AL40" s="13">
        <v>1545</v>
      </c>
      <c r="AM40" s="13">
        <v>1535</v>
      </c>
      <c r="AN40" s="13">
        <v>1520</v>
      </c>
      <c r="AO40" s="13">
        <v>1505</v>
      </c>
      <c r="AP40" s="13">
        <v>1490</v>
      </c>
      <c r="AQ40" s="13">
        <v>1480</v>
      </c>
    </row>
    <row r="41" spans="2:43" ht="15.55" customHeight="1" x14ac:dyDescent="0.55000000000000004">
      <c r="B41" s="13">
        <v>7700</v>
      </c>
      <c r="C41" s="63">
        <v>1715</v>
      </c>
      <c r="D41" s="63">
        <v>1715</v>
      </c>
      <c r="E41" s="13">
        <v>1715</v>
      </c>
      <c r="F41" s="13">
        <v>1715</v>
      </c>
      <c r="G41" s="13">
        <v>1715</v>
      </c>
      <c r="H41" s="13">
        <v>1715</v>
      </c>
      <c r="I41" s="13">
        <v>1715</v>
      </c>
      <c r="J41" s="13">
        <v>1715</v>
      </c>
      <c r="K41" s="13">
        <v>1715</v>
      </c>
      <c r="L41" s="13">
        <v>1715</v>
      </c>
      <c r="M41" s="13">
        <v>1715</v>
      </c>
      <c r="N41" s="13">
        <v>1715</v>
      </c>
      <c r="O41" s="13">
        <v>1715</v>
      </c>
      <c r="P41" s="13">
        <v>1715</v>
      </c>
      <c r="Q41" s="13">
        <v>1715</v>
      </c>
      <c r="R41" s="13">
        <v>1715</v>
      </c>
      <c r="S41" s="13">
        <v>1715</v>
      </c>
      <c r="T41" s="13">
        <v>1715</v>
      </c>
      <c r="U41" s="13">
        <v>1715</v>
      </c>
      <c r="V41" s="13">
        <v>1715</v>
      </c>
      <c r="W41" s="13">
        <v>1715</v>
      </c>
      <c r="X41" s="13">
        <v>1715</v>
      </c>
      <c r="Y41" s="13">
        <v>1705</v>
      </c>
      <c r="Z41" s="13">
        <v>1695</v>
      </c>
      <c r="AA41" s="13">
        <v>1680</v>
      </c>
      <c r="AB41" s="13">
        <v>1660</v>
      </c>
      <c r="AC41" s="13">
        <v>1650</v>
      </c>
      <c r="AD41" s="13">
        <v>1640</v>
      </c>
      <c r="AE41" s="13">
        <v>1630</v>
      </c>
      <c r="AF41" s="13">
        <v>1615</v>
      </c>
      <c r="AG41" s="13">
        <v>1605</v>
      </c>
      <c r="AH41" s="13">
        <v>1595</v>
      </c>
      <c r="AI41" s="13">
        <v>1585</v>
      </c>
      <c r="AJ41" s="13">
        <v>1570</v>
      </c>
      <c r="AK41" s="13">
        <v>1555</v>
      </c>
      <c r="AL41" s="13">
        <v>1545</v>
      </c>
      <c r="AM41" s="13">
        <v>1535</v>
      </c>
      <c r="AN41" s="13">
        <v>1520</v>
      </c>
      <c r="AO41" s="13">
        <v>1500</v>
      </c>
      <c r="AP41" s="13">
        <v>1485</v>
      </c>
      <c r="AQ41" s="13">
        <v>1475</v>
      </c>
    </row>
    <row r="42" spans="2:43" ht="15.55" customHeight="1" x14ac:dyDescent="0.55000000000000004">
      <c r="B42" s="13">
        <v>7600</v>
      </c>
      <c r="C42" s="63">
        <v>1715</v>
      </c>
      <c r="D42" s="63">
        <v>1715</v>
      </c>
      <c r="E42" s="13">
        <v>1715</v>
      </c>
      <c r="F42" s="13">
        <v>1715</v>
      </c>
      <c r="G42" s="13">
        <v>1715</v>
      </c>
      <c r="H42" s="13">
        <v>1715</v>
      </c>
      <c r="I42" s="13">
        <v>1715</v>
      </c>
      <c r="J42" s="13">
        <v>1715</v>
      </c>
      <c r="K42" s="13">
        <v>1715</v>
      </c>
      <c r="L42" s="13">
        <v>1715</v>
      </c>
      <c r="M42" s="13">
        <v>1715</v>
      </c>
      <c r="N42" s="13">
        <v>1715</v>
      </c>
      <c r="O42" s="13">
        <v>1715</v>
      </c>
      <c r="P42" s="13">
        <v>1715</v>
      </c>
      <c r="Q42" s="13">
        <v>1715</v>
      </c>
      <c r="R42" s="13">
        <v>1715</v>
      </c>
      <c r="S42" s="13">
        <v>1715</v>
      </c>
      <c r="T42" s="13">
        <v>1715</v>
      </c>
      <c r="U42" s="13">
        <v>1715</v>
      </c>
      <c r="V42" s="13">
        <v>1715</v>
      </c>
      <c r="W42" s="13">
        <v>1715</v>
      </c>
      <c r="X42" s="13">
        <v>1715</v>
      </c>
      <c r="Y42" s="13">
        <v>1705</v>
      </c>
      <c r="Z42" s="13">
        <v>1695</v>
      </c>
      <c r="AA42" s="13">
        <v>1675</v>
      </c>
      <c r="AB42" s="13">
        <v>1660</v>
      </c>
      <c r="AC42" s="13">
        <v>1650</v>
      </c>
      <c r="AD42" s="13">
        <v>1640</v>
      </c>
      <c r="AE42" s="13">
        <v>1630</v>
      </c>
      <c r="AF42" s="13">
        <v>1615</v>
      </c>
      <c r="AG42" s="13">
        <v>1605</v>
      </c>
      <c r="AH42" s="13">
        <v>1590</v>
      </c>
      <c r="AI42" s="13">
        <v>1580</v>
      </c>
      <c r="AJ42" s="13">
        <v>1565</v>
      </c>
      <c r="AK42" s="13">
        <v>1550</v>
      </c>
      <c r="AL42" s="13">
        <v>1540</v>
      </c>
      <c r="AM42" s="13">
        <v>1525</v>
      </c>
      <c r="AN42" s="13">
        <v>1510</v>
      </c>
      <c r="AO42" s="13">
        <v>1495</v>
      </c>
      <c r="AP42" s="13">
        <v>1485</v>
      </c>
      <c r="AQ42" s="13">
        <v>1475</v>
      </c>
    </row>
    <row r="43" spans="2:43" ht="15.55" customHeight="1" x14ac:dyDescent="0.55000000000000004">
      <c r="B43" s="13">
        <v>7800</v>
      </c>
      <c r="C43" s="63">
        <v>1715</v>
      </c>
      <c r="D43" s="63">
        <v>1715</v>
      </c>
      <c r="E43" s="13">
        <v>1715</v>
      </c>
      <c r="F43" s="13">
        <v>1715</v>
      </c>
      <c r="G43" s="13">
        <v>1715</v>
      </c>
      <c r="H43" s="13">
        <v>1715</v>
      </c>
      <c r="I43" s="13">
        <v>1715</v>
      </c>
      <c r="J43" s="13">
        <v>1715</v>
      </c>
      <c r="K43" s="13">
        <v>1715</v>
      </c>
      <c r="L43" s="13">
        <v>1715</v>
      </c>
      <c r="M43" s="13">
        <v>1715</v>
      </c>
      <c r="N43" s="13">
        <v>1715</v>
      </c>
      <c r="O43" s="13">
        <v>1715</v>
      </c>
      <c r="P43" s="13">
        <v>1715</v>
      </c>
      <c r="Q43" s="13">
        <v>1715</v>
      </c>
      <c r="R43" s="13">
        <v>1715</v>
      </c>
      <c r="S43" s="13">
        <v>1715</v>
      </c>
      <c r="T43" s="13">
        <v>1715</v>
      </c>
      <c r="U43" s="13">
        <v>1715</v>
      </c>
      <c r="V43" s="13">
        <v>1715</v>
      </c>
      <c r="W43" s="13">
        <v>1715</v>
      </c>
      <c r="X43" s="13">
        <v>1705</v>
      </c>
      <c r="Y43" s="13">
        <v>1695</v>
      </c>
      <c r="Z43" s="13">
        <v>1685</v>
      </c>
      <c r="AA43" s="13">
        <v>1670</v>
      </c>
      <c r="AB43" s="13">
        <v>1655</v>
      </c>
      <c r="AC43" s="13">
        <v>1645</v>
      </c>
      <c r="AD43" s="13">
        <v>1635</v>
      </c>
      <c r="AE43" s="13">
        <v>1625</v>
      </c>
      <c r="AF43" s="13">
        <v>1610</v>
      </c>
      <c r="AG43" s="13">
        <v>1595</v>
      </c>
      <c r="AH43" s="13">
        <v>1585</v>
      </c>
      <c r="AI43" s="13">
        <v>1575</v>
      </c>
      <c r="AJ43" s="13">
        <v>1560</v>
      </c>
      <c r="AK43" s="13">
        <v>1545</v>
      </c>
      <c r="AL43" s="13">
        <v>1530</v>
      </c>
      <c r="AM43" s="13">
        <v>1520</v>
      </c>
      <c r="AN43" s="13">
        <v>1505</v>
      </c>
      <c r="AO43" s="13">
        <v>1490</v>
      </c>
      <c r="AP43" s="13">
        <v>1480</v>
      </c>
      <c r="AQ43" s="13">
        <v>1465</v>
      </c>
    </row>
    <row r="44" spans="2:43" ht="15.55" customHeight="1" x14ac:dyDescent="0.55000000000000004">
      <c r="B44" s="13">
        <v>7900</v>
      </c>
      <c r="C44" s="63">
        <v>1715</v>
      </c>
      <c r="D44" s="63">
        <v>1715</v>
      </c>
      <c r="E44" s="13">
        <v>1715</v>
      </c>
      <c r="F44" s="13">
        <v>1715</v>
      </c>
      <c r="G44" s="13">
        <v>1715</v>
      </c>
      <c r="H44" s="13">
        <v>1715</v>
      </c>
      <c r="I44" s="13">
        <v>1715</v>
      </c>
      <c r="J44" s="13">
        <v>1715</v>
      </c>
      <c r="K44" s="13">
        <v>1715</v>
      </c>
      <c r="L44" s="13">
        <v>1715</v>
      </c>
      <c r="M44" s="13">
        <v>1715</v>
      </c>
      <c r="N44" s="13">
        <v>1715</v>
      </c>
      <c r="O44" s="13">
        <v>1715</v>
      </c>
      <c r="P44" s="13">
        <v>1715</v>
      </c>
      <c r="Q44" s="13">
        <v>1715</v>
      </c>
      <c r="R44" s="13">
        <v>1715</v>
      </c>
      <c r="S44" s="13">
        <v>1715</v>
      </c>
      <c r="T44" s="13">
        <v>1715</v>
      </c>
      <c r="U44" s="13">
        <v>1715</v>
      </c>
      <c r="V44" s="13">
        <v>1715</v>
      </c>
      <c r="W44" s="13">
        <v>1715</v>
      </c>
      <c r="X44" s="13">
        <v>1705</v>
      </c>
      <c r="Y44" s="13">
        <v>1695</v>
      </c>
      <c r="Z44" s="13">
        <v>1685</v>
      </c>
      <c r="AA44" s="13">
        <v>1670</v>
      </c>
      <c r="AB44" s="13">
        <v>1655</v>
      </c>
      <c r="AC44" s="13">
        <v>1645</v>
      </c>
      <c r="AD44" s="13">
        <v>1635</v>
      </c>
      <c r="AE44" s="13">
        <v>1625</v>
      </c>
      <c r="AF44" s="13">
        <v>1610</v>
      </c>
      <c r="AG44" s="13">
        <v>1595</v>
      </c>
      <c r="AH44" s="13">
        <v>1585</v>
      </c>
      <c r="AI44" s="13">
        <v>1575</v>
      </c>
      <c r="AJ44" s="13">
        <v>1560</v>
      </c>
      <c r="AK44" s="13">
        <v>1545</v>
      </c>
      <c r="AL44" s="13">
        <v>1530</v>
      </c>
      <c r="AM44" s="13">
        <v>1520</v>
      </c>
      <c r="AN44" s="13">
        <v>1505</v>
      </c>
      <c r="AO44" s="13">
        <v>1490</v>
      </c>
      <c r="AP44" s="13">
        <v>1480</v>
      </c>
      <c r="AQ44" s="13">
        <v>1465</v>
      </c>
    </row>
    <row r="45" spans="2:43" ht="15.55" customHeight="1" x14ac:dyDescent="0.55000000000000004">
      <c r="B45" s="13">
        <v>8000</v>
      </c>
      <c r="C45" s="63">
        <v>1715</v>
      </c>
      <c r="D45" s="63">
        <v>1715</v>
      </c>
      <c r="E45" s="13">
        <v>1715</v>
      </c>
      <c r="F45" s="13">
        <v>1715</v>
      </c>
      <c r="G45" s="13">
        <v>1715</v>
      </c>
      <c r="H45" s="13">
        <v>1715</v>
      </c>
      <c r="I45" s="13">
        <v>1715</v>
      </c>
      <c r="J45" s="13">
        <v>1715</v>
      </c>
      <c r="K45" s="13">
        <v>1715</v>
      </c>
      <c r="L45" s="13">
        <v>1715</v>
      </c>
      <c r="M45" s="13">
        <v>1715</v>
      </c>
      <c r="N45" s="13">
        <v>1715</v>
      </c>
      <c r="O45" s="13">
        <v>1715</v>
      </c>
      <c r="P45" s="13">
        <v>1715</v>
      </c>
      <c r="Q45" s="13">
        <v>1715</v>
      </c>
      <c r="R45" s="13">
        <v>1715</v>
      </c>
      <c r="S45" s="13">
        <v>1715</v>
      </c>
      <c r="T45" s="13">
        <v>1715</v>
      </c>
      <c r="U45" s="13">
        <v>1715</v>
      </c>
      <c r="V45" s="13">
        <v>1715</v>
      </c>
      <c r="W45" s="13">
        <v>1715</v>
      </c>
      <c r="X45" s="13">
        <v>1705</v>
      </c>
      <c r="Y45" s="13">
        <v>1695</v>
      </c>
      <c r="Z45" s="13">
        <v>1680</v>
      </c>
      <c r="AA45" s="13">
        <v>1670</v>
      </c>
      <c r="AB45" s="13">
        <v>1655</v>
      </c>
      <c r="AC45" s="13">
        <v>1645</v>
      </c>
      <c r="AD45" s="13">
        <v>1635</v>
      </c>
      <c r="AE45" s="13">
        <v>1620</v>
      </c>
      <c r="AF45" s="13">
        <v>1605</v>
      </c>
      <c r="AG45" s="13">
        <v>1590</v>
      </c>
      <c r="AH45" s="13">
        <v>1580</v>
      </c>
      <c r="AI45" s="13">
        <v>1570</v>
      </c>
      <c r="AJ45" s="13">
        <v>1555</v>
      </c>
      <c r="AK45" s="13">
        <v>1540</v>
      </c>
      <c r="AL45" s="13">
        <v>1525</v>
      </c>
      <c r="AM45" s="13">
        <v>1515</v>
      </c>
      <c r="AN45" s="13">
        <v>1500</v>
      </c>
      <c r="AO45" s="13">
        <v>1485</v>
      </c>
      <c r="AP45" s="13">
        <v>1475</v>
      </c>
      <c r="AQ45" s="13">
        <v>1460</v>
      </c>
    </row>
    <row r="46" spans="2:43" ht="15.55" customHeight="1" x14ac:dyDescent="0.55000000000000004">
      <c r="B46" s="13">
        <v>8100</v>
      </c>
      <c r="C46" s="63">
        <v>1715</v>
      </c>
      <c r="D46" s="63">
        <v>1715</v>
      </c>
      <c r="E46" s="13">
        <v>1715</v>
      </c>
      <c r="F46" s="13">
        <v>1715</v>
      </c>
      <c r="G46" s="13">
        <v>1715</v>
      </c>
      <c r="H46" s="13">
        <v>1715</v>
      </c>
      <c r="I46" s="13">
        <v>1715</v>
      </c>
      <c r="J46" s="13">
        <v>1715</v>
      </c>
      <c r="K46" s="13">
        <v>1715</v>
      </c>
      <c r="L46" s="13">
        <v>1715</v>
      </c>
      <c r="M46" s="13">
        <v>1715</v>
      </c>
      <c r="N46" s="13">
        <v>1715</v>
      </c>
      <c r="O46" s="13">
        <v>1715</v>
      </c>
      <c r="P46" s="13">
        <v>1715</v>
      </c>
      <c r="Q46" s="13">
        <v>1715</v>
      </c>
      <c r="R46" s="13">
        <v>1715</v>
      </c>
      <c r="S46" s="13">
        <v>1715</v>
      </c>
      <c r="T46" s="13">
        <v>1715</v>
      </c>
      <c r="U46" s="13">
        <v>1715</v>
      </c>
      <c r="V46" s="13">
        <v>1715</v>
      </c>
      <c r="W46" s="13">
        <v>1710</v>
      </c>
      <c r="X46" s="13">
        <v>1700</v>
      </c>
      <c r="Y46" s="13">
        <v>1685</v>
      </c>
      <c r="Z46" s="13">
        <v>1675</v>
      </c>
      <c r="AA46" s="13">
        <v>1665</v>
      </c>
      <c r="AB46" s="13">
        <v>1650</v>
      </c>
      <c r="AC46" s="13">
        <v>1635</v>
      </c>
      <c r="AD46" s="13">
        <v>1620</v>
      </c>
      <c r="AE46" s="13">
        <f t="shared" ref="AE46:AE63" si="0">AF46+10</f>
        <v>1605</v>
      </c>
      <c r="AF46" s="13">
        <f t="shared" ref="AF46:AF63" si="1">AG46+10</f>
        <v>1595</v>
      </c>
      <c r="AG46" s="13">
        <v>1585</v>
      </c>
      <c r="AH46" s="13">
        <f t="shared" ref="AH46:AH64" si="2">AI46+10</f>
        <v>1570</v>
      </c>
      <c r="AI46" s="13">
        <f t="shared" ref="AI46:AI63" si="3">AJ46+15</f>
        <v>1560</v>
      </c>
      <c r="AJ46" s="13">
        <f t="shared" ref="AJ46:AJ63" si="4">AK46+15</f>
        <v>1545</v>
      </c>
      <c r="AK46" s="13">
        <f t="shared" ref="AK46:AK63" si="5">AL46+10</f>
        <v>1530</v>
      </c>
      <c r="AL46" s="13">
        <v>1520</v>
      </c>
      <c r="AM46" s="13">
        <f t="shared" ref="AM46:AM63" si="6">AN46+10</f>
        <v>1505</v>
      </c>
      <c r="AN46" s="13">
        <f t="shared" ref="AN46:AN63" si="7">AO46+15</f>
        <v>1495</v>
      </c>
      <c r="AO46" s="13">
        <f t="shared" ref="AO46:AO57" si="8">AP46+10</f>
        <v>1480</v>
      </c>
      <c r="AP46" s="13">
        <f t="shared" ref="AP46:AP53" si="9">AQ46+15</f>
        <v>1470</v>
      </c>
      <c r="AQ46" s="13">
        <v>1455</v>
      </c>
    </row>
    <row r="47" spans="2:43" ht="15.55" customHeight="1" x14ac:dyDescent="0.55000000000000004">
      <c r="B47" s="13">
        <v>8200</v>
      </c>
      <c r="C47" s="63">
        <v>1715</v>
      </c>
      <c r="D47" s="63">
        <v>1715</v>
      </c>
      <c r="E47" s="13">
        <v>1715</v>
      </c>
      <c r="F47" s="13">
        <v>1715</v>
      </c>
      <c r="G47" s="13">
        <v>1715</v>
      </c>
      <c r="H47" s="13">
        <v>1715</v>
      </c>
      <c r="I47" s="13">
        <v>1715</v>
      </c>
      <c r="J47" s="13">
        <v>1715</v>
      </c>
      <c r="K47" s="13">
        <v>1715</v>
      </c>
      <c r="L47" s="13">
        <v>1715</v>
      </c>
      <c r="M47" s="13">
        <v>1715</v>
      </c>
      <c r="N47" s="13">
        <v>1715</v>
      </c>
      <c r="O47" s="13">
        <v>1715</v>
      </c>
      <c r="P47" s="13">
        <v>1715</v>
      </c>
      <c r="Q47" s="13">
        <v>1715</v>
      </c>
      <c r="R47" s="13">
        <v>1715</v>
      </c>
      <c r="S47" s="13">
        <v>1715</v>
      </c>
      <c r="T47" s="13">
        <v>1715</v>
      </c>
      <c r="U47" s="13">
        <v>1715</v>
      </c>
      <c r="V47" s="13">
        <v>1710</v>
      </c>
      <c r="W47" s="13">
        <v>1700</v>
      </c>
      <c r="X47" s="13">
        <v>1690</v>
      </c>
      <c r="Y47" s="13">
        <v>1680</v>
      </c>
      <c r="Z47" s="13">
        <v>1670</v>
      </c>
      <c r="AA47" s="13">
        <v>1660</v>
      </c>
      <c r="AB47" s="13">
        <v>1645</v>
      </c>
      <c r="AC47" s="13">
        <v>1630</v>
      </c>
      <c r="AD47" s="13">
        <v>1620</v>
      </c>
      <c r="AE47" s="13">
        <v>1615</v>
      </c>
      <c r="AF47" s="13">
        <f t="shared" si="1"/>
        <v>1590</v>
      </c>
      <c r="AG47" s="13">
        <v>1580</v>
      </c>
      <c r="AH47" s="13">
        <f t="shared" si="2"/>
        <v>1565</v>
      </c>
      <c r="AI47" s="13">
        <f t="shared" si="3"/>
        <v>1555</v>
      </c>
      <c r="AJ47" s="13">
        <f t="shared" si="4"/>
        <v>1540</v>
      </c>
      <c r="AK47" s="13">
        <f t="shared" si="5"/>
        <v>1525</v>
      </c>
      <c r="AL47" s="13">
        <v>1515</v>
      </c>
      <c r="AM47" s="13">
        <f t="shared" si="6"/>
        <v>1505</v>
      </c>
      <c r="AN47" s="13">
        <f t="shared" si="7"/>
        <v>1495</v>
      </c>
      <c r="AO47" s="13">
        <f t="shared" si="8"/>
        <v>1480</v>
      </c>
      <c r="AP47" s="13">
        <f t="shared" si="9"/>
        <v>1470</v>
      </c>
      <c r="AQ47" s="13">
        <v>1455</v>
      </c>
    </row>
    <row r="48" spans="2:43" ht="15.55" customHeight="1" x14ac:dyDescent="0.55000000000000004">
      <c r="B48" s="13">
        <v>8300</v>
      </c>
      <c r="C48" s="63">
        <v>1715</v>
      </c>
      <c r="D48" s="63">
        <v>1715</v>
      </c>
      <c r="E48" s="13">
        <v>1715</v>
      </c>
      <c r="F48" s="13">
        <v>1715</v>
      </c>
      <c r="G48" s="13">
        <v>1715</v>
      </c>
      <c r="H48" s="13">
        <v>1715</v>
      </c>
      <c r="I48" s="13">
        <v>1715</v>
      </c>
      <c r="J48" s="13">
        <v>1715</v>
      </c>
      <c r="K48" s="13">
        <v>1715</v>
      </c>
      <c r="L48" s="13">
        <v>1715</v>
      </c>
      <c r="M48" s="13">
        <v>1715</v>
      </c>
      <c r="N48" s="13">
        <v>1715</v>
      </c>
      <c r="O48" s="13">
        <v>1715</v>
      </c>
      <c r="P48" s="13">
        <v>1715</v>
      </c>
      <c r="Q48" s="13">
        <v>1715</v>
      </c>
      <c r="R48" s="13">
        <v>1715</v>
      </c>
      <c r="S48" s="13">
        <v>1715</v>
      </c>
      <c r="T48" s="13">
        <v>1715</v>
      </c>
      <c r="U48" s="13">
        <v>1710</v>
      </c>
      <c r="V48" s="13">
        <v>1700</v>
      </c>
      <c r="W48" s="13">
        <v>1695</v>
      </c>
      <c r="X48" s="13">
        <v>1685</v>
      </c>
      <c r="Y48" s="13">
        <v>1675</v>
      </c>
      <c r="Z48" s="13">
        <v>1665</v>
      </c>
      <c r="AA48" s="13">
        <v>1655</v>
      </c>
      <c r="AB48" s="13">
        <v>1640</v>
      </c>
      <c r="AC48" s="13">
        <v>1625</v>
      </c>
      <c r="AD48" s="13">
        <v>1610</v>
      </c>
      <c r="AE48" s="13">
        <f t="shared" si="0"/>
        <v>1595</v>
      </c>
      <c r="AF48" s="13">
        <f t="shared" si="1"/>
        <v>1585</v>
      </c>
      <c r="AG48" s="13">
        <v>1575</v>
      </c>
      <c r="AH48" s="13">
        <f t="shared" si="2"/>
        <v>1560</v>
      </c>
      <c r="AI48" s="13">
        <f t="shared" si="3"/>
        <v>1550</v>
      </c>
      <c r="AJ48" s="13">
        <f t="shared" si="4"/>
        <v>1535</v>
      </c>
      <c r="AK48" s="13">
        <f t="shared" si="5"/>
        <v>1520</v>
      </c>
      <c r="AL48" s="13">
        <v>1510</v>
      </c>
      <c r="AM48" s="13">
        <f t="shared" si="6"/>
        <v>1500</v>
      </c>
      <c r="AN48" s="13">
        <f t="shared" si="7"/>
        <v>1490</v>
      </c>
      <c r="AO48" s="13">
        <f t="shared" si="8"/>
        <v>1475</v>
      </c>
      <c r="AP48" s="13">
        <f t="shared" si="9"/>
        <v>1465</v>
      </c>
      <c r="AQ48" s="13">
        <v>1450</v>
      </c>
    </row>
    <row r="49" spans="2:43" ht="15.55" customHeight="1" x14ac:dyDescent="0.55000000000000004">
      <c r="B49" s="13">
        <v>8400</v>
      </c>
      <c r="C49" s="63">
        <v>1715</v>
      </c>
      <c r="D49" s="63">
        <v>1715</v>
      </c>
      <c r="E49" s="13">
        <v>1715</v>
      </c>
      <c r="F49" s="13">
        <v>1715</v>
      </c>
      <c r="G49" s="13">
        <v>1715</v>
      </c>
      <c r="H49" s="13">
        <v>1715</v>
      </c>
      <c r="I49" s="13">
        <v>1715</v>
      </c>
      <c r="J49" s="13">
        <v>1715</v>
      </c>
      <c r="K49" s="13">
        <v>1715</v>
      </c>
      <c r="L49" s="13">
        <v>1715</v>
      </c>
      <c r="M49" s="13">
        <v>1715</v>
      </c>
      <c r="N49" s="13">
        <v>1715</v>
      </c>
      <c r="O49" s="13">
        <v>1715</v>
      </c>
      <c r="P49" s="13">
        <v>1715</v>
      </c>
      <c r="Q49" s="13">
        <v>1715</v>
      </c>
      <c r="R49" s="13">
        <v>1715</v>
      </c>
      <c r="S49" s="13">
        <v>1715</v>
      </c>
      <c r="T49" s="13">
        <v>1705</v>
      </c>
      <c r="U49" s="13">
        <v>1700</v>
      </c>
      <c r="V49" s="13">
        <v>1695</v>
      </c>
      <c r="W49" s="13">
        <v>1690</v>
      </c>
      <c r="X49" s="13">
        <v>1680</v>
      </c>
      <c r="Y49" s="13">
        <v>1670</v>
      </c>
      <c r="Z49" s="13">
        <v>1660</v>
      </c>
      <c r="AA49" s="13">
        <v>1650</v>
      </c>
      <c r="AB49" s="13">
        <v>1635</v>
      </c>
      <c r="AC49" s="13">
        <v>1620</v>
      </c>
      <c r="AD49" s="13">
        <f t="shared" ref="AD49:AD63" si="10">AE49+10</f>
        <v>1605</v>
      </c>
      <c r="AE49" s="13">
        <f t="shared" si="0"/>
        <v>1595</v>
      </c>
      <c r="AF49" s="13">
        <f t="shared" si="1"/>
        <v>1585</v>
      </c>
      <c r="AG49" s="13">
        <v>1575</v>
      </c>
      <c r="AH49" s="13">
        <f t="shared" si="2"/>
        <v>1555</v>
      </c>
      <c r="AI49" s="13">
        <f t="shared" si="3"/>
        <v>1545</v>
      </c>
      <c r="AJ49" s="13">
        <f t="shared" si="4"/>
        <v>1530</v>
      </c>
      <c r="AK49" s="13">
        <f t="shared" si="5"/>
        <v>1515</v>
      </c>
      <c r="AL49" s="13">
        <v>1505</v>
      </c>
      <c r="AM49" s="13">
        <f t="shared" si="6"/>
        <v>1500</v>
      </c>
      <c r="AN49" s="13">
        <f t="shared" si="7"/>
        <v>1490</v>
      </c>
      <c r="AO49" s="13">
        <f t="shared" si="8"/>
        <v>1475</v>
      </c>
      <c r="AP49" s="13">
        <f t="shared" si="9"/>
        <v>1465</v>
      </c>
      <c r="AQ49" s="13">
        <v>1450</v>
      </c>
    </row>
    <row r="50" spans="2:43" ht="15.55" customHeight="1" x14ac:dyDescent="0.55000000000000004">
      <c r="B50" s="13">
        <v>8500</v>
      </c>
      <c r="C50" s="63">
        <v>1715</v>
      </c>
      <c r="D50" s="63">
        <v>1715</v>
      </c>
      <c r="E50" s="13">
        <v>1715</v>
      </c>
      <c r="F50" s="13">
        <v>1715</v>
      </c>
      <c r="G50" s="13">
        <v>1715</v>
      </c>
      <c r="H50" s="13">
        <v>1715</v>
      </c>
      <c r="I50" s="13">
        <v>1715</v>
      </c>
      <c r="J50" s="13">
        <v>1715</v>
      </c>
      <c r="K50" s="13">
        <v>1715</v>
      </c>
      <c r="L50" s="13">
        <v>1715</v>
      </c>
      <c r="M50" s="13">
        <v>1715</v>
      </c>
      <c r="N50" s="13">
        <v>1715</v>
      </c>
      <c r="O50" s="13">
        <v>1715</v>
      </c>
      <c r="P50" s="13">
        <v>1715</v>
      </c>
      <c r="Q50" s="13">
        <v>1715</v>
      </c>
      <c r="R50" s="13">
        <v>1705</v>
      </c>
      <c r="S50" s="13">
        <v>1705</v>
      </c>
      <c r="T50" s="13">
        <v>1695</v>
      </c>
      <c r="U50" s="13">
        <v>1690</v>
      </c>
      <c r="V50" s="13">
        <v>1685</v>
      </c>
      <c r="W50" s="13">
        <v>1685</v>
      </c>
      <c r="X50" s="13">
        <v>1675</v>
      </c>
      <c r="Y50" s="13">
        <v>1665</v>
      </c>
      <c r="Z50" s="13">
        <v>1655</v>
      </c>
      <c r="AA50" s="13">
        <v>1645</v>
      </c>
      <c r="AB50" s="13">
        <v>1630</v>
      </c>
      <c r="AC50" s="13">
        <f>AD50+10</f>
        <v>1615</v>
      </c>
      <c r="AD50" s="13">
        <v>1605</v>
      </c>
      <c r="AE50" s="13">
        <f t="shared" si="0"/>
        <v>1590</v>
      </c>
      <c r="AF50" s="13">
        <f t="shared" si="1"/>
        <v>1580</v>
      </c>
      <c r="AG50" s="13">
        <v>1570</v>
      </c>
      <c r="AH50" s="13">
        <f t="shared" si="2"/>
        <v>1550</v>
      </c>
      <c r="AI50" s="13">
        <f t="shared" si="3"/>
        <v>1540</v>
      </c>
      <c r="AJ50" s="13">
        <f t="shared" si="4"/>
        <v>1525</v>
      </c>
      <c r="AK50" s="13">
        <f t="shared" si="5"/>
        <v>1510</v>
      </c>
      <c r="AL50" s="13">
        <v>1500</v>
      </c>
      <c r="AM50" s="13">
        <f t="shared" si="6"/>
        <v>1495</v>
      </c>
      <c r="AN50" s="13">
        <f t="shared" si="7"/>
        <v>1485</v>
      </c>
      <c r="AO50" s="13">
        <f t="shared" si="8"/>
        <v>1470</v>
      </c>
      <c r="AP50" s="13">
        <f t="shared" si="9"/>
        <v>1460</v>
      </c>
      <c r="AQ50" s="13">
        <v>1445</v>
      </c>
    </row>
    <row r="51" spans="2:43" ht="15.55" customHeight="1" x14ac:dyDescent="0.55000000000000004">
      <c r="B51" s="13">
        <v>8600</v>
      </c>
      <c r="C51" s="63">
        <v>1715</v>
      </c>
      <c r="D51" s="63">
        <v>1715</v>
      </c>
      <c r="E51" s="13">
        <v>1715</v>
      </c>
      <c r="F51" s="13">
        <v>1715</v>
      </c>
      <c r="G51" s="13">
        <v>1715</v>
      </c>
      <c r="H51" s="13">
        <v>1715</v>
      </c>
      <c r="I51" s="13">
        <v>1715</v>
      </c>
      <c r="J51" s="13">
        <v>1715</v>
      </c>
      <c r="K51" s="13">
        <v>1715</v>
      </c>
      <c r="L51" s="13">
        <v>1715</v>
      </c>
      <c r="M51" s="13">
        <v>1715</v>
      </c>
      <c r="N51" s="13">
        <v>1715</v>
      </c>
      <c r="O51" s="13">
        <v>1715</v>
      </c>
      <c r="P51" s="13">
        <v>1715</v>
      </c>
      <c r="Q51" s="13">
        <v>1705</v>
      </c>
      <c r="R51" s="13">
        <v>1700</v>
      </c>
      <c r="S51" s="13">
        <v>1695</v>
      </c>
      <c r="T51" s="13">
        <v>1690</v>
      </c>
      <c r="U51" s="13">
        <v>1685</v>
      </c>
      <c r="V51" s="13">
        <v>1680</v>
      </c>
      <c r="W51" s="13">
        <v>1680</v>
      </c>
      <c r="X51" s="13">
        <v>1670</v>
      </c>
      <c r="Y51" s="13">
        <v>1660</v>
      </c>
      <c r="Z51" s="13">
        <v>1650</v>
      </c>
      <c r="AA51" s="13">
        <v>1640</v>
      </c>
      <c r="AB51" s="13">
        <v>1625</v>
      </c>
      <c r="AC51" s="13">
        <f>AD51+10</f>
        <v>1610</v>
      </c>
      <c r="AD51" s="13">
        <f t="shared" si="10"/>
        <v>1600</v>
      </c>
      <c r="AE51" s="13">
        <f t="shared" si="0"/>
        <v>1590</v>
      </c>
      <c r="AF51" s="13">
        <f t="shared" si="1"/>
        <v>1580</v>
      </c>
      <c r="AG51" s="13">
        <v>1570</v>
      </c>
      <c r="AH51" s="13">
        <f t="shared" si="2"/>
        <v>1550</v>
      </c>
      <c r="AI51" s="13">
        <f t="shared" si="3"/>
        <v>1540</v>
      </c>
      <c r="AJ51" s="13">
        <f t="shared" si="4"/>
        <v>1525</v>
      </c>
      <c r="AK51" s="13">
        <f t="shared" si="5"/>
        <v>1510</v>
      </c>
      <c r="AL51" s="13">
        <v>1500</v>
      </c>
      <c r="AM51" s="13">
        <f t="shared" si="6"/>
        <v>1495</v>
      </c>
      <c r="AN51" s="13">
        <f t="shared" si="7"/>
        <v>1485</v>
      </c>
      <c r="AO51" s="13">
        <f t="shared" si="8"/>
        <v>1470</v>
      </c>
      <c r="AP51" s="13">
        <f t="shared" si="9"/>
        <v>1460</v>
      </c>
      <c r="AQ51" s="13">
        <v>1445</v>
      </c>
    </row>
    <row r="52" spans="2:43" ht="15.55" customHeight="1" x14ac:dyDescent="0.55000000000000004">
      <c r="B52" s="13">
        <v>8700</v>
      </c>
      <c r="C52" s="63">
        <v>1715</v>
      </c>
      <c r="D52" s="63">
        <v>1715</v>
      </c>
      <c r="E52" s="13">
        <v>1715</v>
      </c>
      <c r="F52" s="13">
        <v>1715</v>
      </c>
      <c r="G52" s="13">
        <v>1715</v>
      </c>
      <c r="H52" s="13">
        <v>1715</v>
      </c>
      <c r="I52" s="13">
        <v>1715</v>
      </c>
      <c r="J52" s="13">
        <v>1715</v>
      </c>
      <c r="K52" s="13">
        <v>1715</v>
      </c>
      <c r="L52" s="13">
        <v>1715</v>
      </c>
      <c r="M52" s="13">
        <v>1715</v>
      </c>
      <c r="N52" s="13">
        <v>1715</v>
      </c>
      <c r="O52" s="13">
        <v>1715</v>
      </c>
      <c r="P52" s="13">
        <v>1715</v>
      </c>
      <c r="Q52" s="13">
        <v>1710</v>
      </c>
      <c r="R52" s="13">
        <v>1695</v>
      </c>
      <c r="S52" s="13">
        <v>1690</v>
      </c>
      <c r="T52" s="13">
        <v>1685</v>
      </c>
      <c r="U52" s="13">
        <v>1680</v>
      </c>
      <c r="V52" s="13">
        <v>1675</v>
      </c>
      <c r="W52" s="13">
        <v>1675</v>
      </c>
      <c r="X52" s="13">
        <v>1665</v>
      </c>
      <c r="Y52" s="13">
        <v>1655</v>
      </c>
      <c r="Z52" s="13">
        <v>1645</v>
      </c>
      <c r="AA52" s="13">
        <v>1635</v>
      </c>
      <c r="AB52" s="13">
        <v>1620</v>
      </c>
      <c r="AC52" s="13">
        <f>AD52+10</f>
        <v>1605</v>
      </c>
      <c r="AD52" s="13">
        <f t="shared" si="10"/>
        <v>1595</v>
      </c>
      <c r="AE52" s="13">
        <f t="shared" si="0"/>
        <v>1585</v>
      </c>
      <c r="AF52" s="13">
        <f t="shared" si="1"/>
        <v>1575</v>
      </c>
      <c r="AG52" s="13">
        <v>1565</v>
      </c>
      <c r="AH52" s="13">
        <f t="shared" si="2"/>
        <v>1545</v>
      </c>
      <c r="AI52" s="13">
        <f t="shared" si="3"/>
        <v>1535</v>
      </c>
      <c r="AJ52" s="13">
        <f t="shared" si="4"/>
        <v>1520</v>
      </c>
      <c r="AK52" s="13">
        <f t="shared" si="5"/>
        <v>1505</v>
      </c>
      <c r="AL52" s="13">
        <v>1495</v>
      </c>
      <c r="AM52" s="13">
        <f t="shared" si="6"/>
        <v>1490</v>
      </c>
      <c r="AN52" s="13">
        <f t="shared" si="7"/>
        <v>1480</v>
      </c>
      <c r="AO52" s="13">
        <f t="shared" si="8"/>
        <v>1465</v>
      </c>
      <c r="AP52" s="13">
        <f t="shared" si="9"/>
        <v>1455</v>
      </c>
      <c r="AQ52" s="13">
        <v>1440</v>
      </c>
    </row>
    <row r="53" spans="2:43" ht="15.55" customHeight="1" x14ac:dyDescent="0.55000000000000004">
      <c r="B53" s="13">
        <v>8800</v>
      </c>
      <c r="C53" s="63">
        <v>1715</v>
      </c>
      <c r="D53" s="63">
        <v>1715</v>
      </c>
      <c r="E53" s="13">
        <v>1715</v>
      </c>
      <c r="F53" s="13">
        <v>1715</v>
      </c>
      <c r="G53" s="13">
        <v>1715</v>
      </c>
      <c r="H53" s="13">
        <v>1715</v>
      </c>
      <c r="I53" s="13">
        <v>1715</v>
      </c>
      <c r="J53" s="13">
        <v>1715</v>
      </c>
      <c r="K53" s="13">
        <v>1715</v>
      </c>
      <c r="L53" s="13">
        <v>1715</v>
      </c>
      <c r="M53" s="13">
        <v>1715</v>
      </c>
      <c r="N53" s="13">
        <v>1715</v>
      </c>
      <c r="O53" s="13">
        <v>1715</v>
      </c>
      <c r="P53" s="13">
        <v>1710</v>
      </c>
      <c r="Q53" s="13">
        <v>1700</v>
      </c>
      <c r="R53" s="13">
        <v>1690</v>
      </c>
      <c r="S53" s="13">
        <v>1685</v>
      </c>
      <c r="T53" s="13">
        <v>1680</v>
      </c>
      <c r="U53" s="13">
        <v>1675</v>
      </c>
      <c r="V53" s="13">
        <v>1670</v>
      </c>
      <c r="W53" s="13">
        <v>1670</v>
      </c>
      <c r="X53" s="13">
        <v>1660</v>
      </c>
      <c r="Y53" s="13">
        <v>1650</v>
      </c>
      <c r="Z53" s="13">
        <v>1640</v>
      </c>
      <c r="AA53" s="13">
        <v>1630</v>
      </c>
      <c r="AB53" s="13">
        <v>1615</v>
      </c>
      <c r="AC53" s="13">
        <f t="shared" ref="AC53:AC63" si="11">AD53+10</f>
        <v>1600</v>
      </c>
      <c r="AD53" s="13">
        <f t="shared" si="10"/>
        <v>1590</v>
      </c>
      <c r="AE53" s="13">
        <f t="shared" si="0"/>
        <v>1580</v>
      </c>
      <c r="AF53" s="13">
        <f t="shared" si="1"/>
        <v>1570</v>
      </c>
      <c r="AG53" s="13">
        <v>1560</v>
      </c>
      <c r="AH53" s="13">
        <f t="shared" si="2"/>
        <v>1545</v>
      </c>
      <c r="AI53" s="13">
        <f t="shared" si="3"/>
        <v>1535</v>
      </c>
      <c r="AJ53" s="13">
        <f t="shared" si="4"/>
        <v>1520</v>
      </c>
      <c r="AK53" s="13">
        <f t="shared" si="5"/>
        <v>1505</v>
      </c>
      <c r="AL53" s="13">
        <v>1495</v>
      </c>
      <c r="AM53" s="13">
        <f t="shared" si="6"/>
        <v>1485</v>
      </c>
      <c r="AN53" s="13">
        <f t="shared" si="7"/>
        <v>1475</v>
      </c>
      <c r="AO53" s="13">
        <f t="shared" si="8"/>
        <v>1460</v>
      </c>
      <c r="AP53" s="13">
        <f t="shared" si="9"/>
        <v>1450</v>
      </c>
      <c r="AQ53" s="13">
        <v>1435</v>
      </c>
    </row>
    <row r="54" spans="2:43" ht="15.55" customHeight="1" x14ac:dyDescent="0.55000000000000004">
      <c r="B54" s="13">
        <v>8900</v>
      </c>
      <c r="C54" s="63">
        <v>1715</v>
      </c>
      <c r="D54" s="63">
        <v>1715</v>
      </c>
      <c r="E54" s="13">
        <v>1715</v>
      </c>
      <c r="F54" s="13">
        <v>1715</v>
      </c>
      <c r="G54" s="13">
        <v>1715</v>
      </c>
      <c r="H54" s="13">
        <v>1715</v>
      </c>
      <c r="I54" s="13">
        <v>1715</v>
      </c>
      <c r="J54" s="13">
        <v>1715</v>
      </c>
      <c r="K54" s="13">
        <v>1715</v>
      </c>
      <c r="L54" s="13">
        <v>1715</v>
      </c>
      <c r="M54" s="13">
        <v>1715</v>
      </c>
      <c r="N54" s="13">
        <v>1715</v>
      </c>
      <c r="O54" s="13">
        <v>1715</v>
      </c>
      <c r="P54" s="13">
        <v>1710</v>
      </c>
      <c r="Q54" s="13">
        <v>1695</v>
      </c>
      <c r="R54" s="13">
        <v>1685</v>
      </c>
      <c r="S54" s="13">
        <v>1680</v>
      </c>
      <c r="T54" s="13">
        <v>1675</v>
      </c>
      <c r="U54" s="13">
        <v>1670</v>
      </c>
      <c r="V54" s="13">
        <v>1665</v>
      </c>
      <c r="W54" s="13">
        <v>1665</v>
      </c>
      <c r="X54" s="13">
        <v>1655</v>
      </c>
      <c r="Y54" s="13">
        <v>1645</v>
      </c>
      <c r="Z54" s="13">
        <v>1635</v>
      </c>
      <c r="AA54" s="13">
        <v>1625</v>
      </c>
      <c r="AB54" s="13">
        <v>1610</v>
      </c>
      <c r="AC54" s="13">
        <f t="shared" si="11"/>
        <v>1595</v>
      </c>
      <c r="AD54" s="13">
        <f t="shared" si="10"/>
        <v>1585</v>
      </c>
      <c r="AE54" s="13">
        <f t="shared" si="0"/>
        <v>1575</v>
      </c>
      <c r="AF54" s="13">
        <f t="shared" si="1"/>
        <v>1565</v>
      </c>
      <c r="AG54" s="13">
        <v>1555</v>
      </c>
      <c r="AH54" s="13">
        <f t="shared" si="2"/>
        <v>1540</v>
      </c>
      <c r="AI54" s="13">
        <f t="shared" si="3"/>
        <v>1530</v>
      </c>
      <c r="AJ54" s="13">
        <f t="shared" si="4"/>
        <v>1515</v>
      </c>
      <c r="AK54" s="13">
        <f t="shared" si="5"/>
        <v>1500</v>
      </c>
      <c r="AL54" s="13">
        <v>1490</v>
      </c>
      <c r="AM54" s="13">
        <f t="shared" si="6"/>
        <v>1480</v>
      </c>
      <c r="AN54" s="13">
        <f t="shared" si="7"/>
        <v>1470</v>
      </c>
      <c r="AO54" s="13">
        <f t="shared" si="8"/>
        <v>1455</v>
      </c>
      <c r="AP54" s="13">
        <f>AQ54+15</f>
        <v>1445</v>
      </c>
      <c r="AQ54" s="13">
        <v>1430</v>
      </c>
    </row>
    <row r="55" spans="2:43" ht="15.55" customHeight="1" x14ac:dyDescent="0.55000000000000004">
      <c r="B55" s="13">
        <v>9000</v>
      </c>
      <c r="C55" s="63">
        <v>1715</v>
      </c>
      <c r="D55" s="63">
        <v>1715</v>
      </c>
      <c r="E55" s="13">
        <v>1715</v>
      </c>
      <c r="F55" s="13">
        <v>1715</v>
      </c>
      <c r="G55" s="13">
        <v>1715</v>
      </c>
      <c r="H55" s="13">
        <v>1715</v>
      </c>
      <c r="I55" s="13">
        <v>1715</v>
      </c>
      <c r="J55" s="13">
        <v>1715</v>
      </c>
      <c r="K55" s="13">
        <v>1715</v>
      </c>
      <c r="L55" s="13">
        <v>1715</v>
      </c>
      <c r="M55" s="13">
        <v>1715</v>
      </c>
      <c r="N55" s="13">
        <v>1715</v>
      </c>
      <c r="O55" s="13">
        <v>1715</v>
      </c>
      <c r="P55" s="13">
        <v>1705</v>
      </c>
      <c r="Q55" s="13">
        <v>1695</v>
      </c>
      <c r="R55" s="13">
        <v>1685</v>
      </c>
      <c r="S55" s="13">
        <v>1680</v>
      </c>
      <c r="T55" s="13">
        <v>1675</v>
      </c>
      <c r="U55" s="13">
        <v>1670</v>
      </c>
      <c r="V55" s="13">
        <v>1665</v>
      </c>
      <c r="W55" s="13">
        <v>1660</v>
      </c>
      <c r="X55" s="13">
        <v>1650</v>
      </c>
      <c r="Y55" s="13">
        <v>1640</v>
      </c>
      <c r="Z55" s="13">
        <v>1630</v>
      </c>
      <c r="AA55" s="13">
        <v>1620</v>
      </c>
      <c r="AB55" s="13">
        <v>1605</v>
      </c>
      <c r="AC55" s="13">
        <f t="shared" si="11"/>
        <v>1590</v>
      </c>
      <c r="AD55" s="13">
        <f t="shared" si="10"/>
        <v>1580</v>
      </c>
      <c r="AE55" s="13">
        <f t="shared" si="0"/>
        <v>1570</v>
      </c>
      <c r="AF55" s="13">
        <f t="shared" si="1"/>
        <v>1560</v>
      </c>
      <c r="AG55" s="13">
        <v>1550</v>
      </c>
      <c r="AH55" s="13">
        <f t="shared" si="2"/>
        <v>1540</v>
      </c>
      <c r="AI55" s="13">
        <f t="shared" si="3"/>
        <v>1530</v>
      </c>
      <c r="AJ55" s="13">
        <f t="shared" si="4"/>
        <v>1515</v>
      </c>
      <c r="AK55" s="13">
        <f t="shared" si="5"/>
        <v>1500</v>
      </c>
      <c r="AL55" s="13">
        <v>1490</v>
      </c>
      <c r="AM55" s="13">
        <f t="shared" si="6"/>
        <v>1475</v>
      </c>
      <c r="AN55" s="13">
        <f t="shared" si="7"/>
        <v>1465</v>
      </c>
      <c r="AO55" s="13">
        <f t="shared" si="8"/>
        <v>1450</v>
      </c>
      <c r="AP55" s="13">
        <f t="shared" ref="AO55:AP63" si="12">AQ55+10</f>
        <v>1440</v>
      </c>
      <c r="AQ55" s="13">
        <v>1430</v>
      </c>
    </row>
    <row r="56" spans="2:43" ht="15.55" customHeight="1" x14ac:dyDescent="0.55000000000000004">
      <c r="B56" s="13">
        <v>9100</v>
      </c>
      <c r="C56" s="63">
        <v>1715</v>
      </c>
      <c r="D56" s="63">
        <v>1715</v>
      </c>
      <c r="E56" s="13">
        <v>1715</v>
      </c>
      <c r="F56" s="13">
        <v>1715</v>
      </c>
      <c r="G56" s="13">
        <v>1715</v>
      </c>
      <c r="H56" s="13">
        <v>1715</v>
      </c>
      <c r="I56" s="13">
        <v>1715</v>
      </c>
      <c r="J56" s="13">
        <v>1715</v>
      </c>
      <c r="K56" s="13">
        <v>1715</v>
      </c>
      <c r="L56" s="13">
        <v>1715</v>
      </c>
      <c r="M56" s="13">
        <v>1715</v>
      </c>
      <c r="N56" s="13">
        <v>1715</v>
      </c>
      <c r="O56" s="13">
        <v>1710</v>
      </c>
      <c r="P56" s="13">
        <v>1705</v>
      </c>
      <c r="Q56" s="13">
        <v>1690</v>
      </c>
      <c r="R56" s="13">
        <v>1680</v>
      </c>
      <c r="S56" s="13">
        <v>1675</v>
      </c>
      <c r="T56" s="13">
        <v>1670</v>
      </c>
      <c r="U56" s="13">
        <v>1665</v>
      </c>
      <c r="V56" s="13">
        <v>1660</v>
      </c>
      <c r="W56" s="13">
        <v>1655</v>
      </c>
      <c r="X56" s="13">
        <v>1645</v>
      </c>
      <c r="Y56" s="13">
        <v>1635</v>
      </c>
      <c r="Z56" s="13">
        <v>1625</v>
      </c>
      <c r="AA56" s="13">
        <v>1615</v>
      </c>
      <c r="AB56" s="13">
        <v>1600</v>
      </c>
      <c r="AC56" s="13">
        <f t="shared" si="11"/>
        <v>1585</v>
      </c>
      <c r="AD56" s="13">
        <f t="shared" si="10"/>
        <v>1575</v>
      </c>
      <c r="AE56" s="13">
        <f t="shared" si="0"/>
        <v>1565</v>
      </c>
      <c r="AF56" s="13">
        <f t="shared" si="1"/>
        <v>1555</v>
      </c>
      <c r="AG56" s="13">
        <v>1545</v>
      </c>
      <c r="AH56" s="13">
        <f t="shared" si="2"/>
        <v>1535</v>
      </c>
      <c r="AI56" s="13">
        <f t="shared" si="3"/>
        <v>1525</v>
      </c>
      <c r="AJ56" s="13">
        <f t="shared" si="4"/>
        <v>1510</v>
      </c>
      <c r="AK56" s="13">
        <f t="shared" si="5"/>
        <v>1495</v>
      </c>
      <c r="AL56" s="13">
        <v>1485</v>
      </c>
      <c r="AM56" s="13">
        <f t="shared" si="6"/>
        <v>1470</v>
      </c>
      <c r="AN56" s="13">
        <f t="shared" si="7"/>
        <v>1460</v>
      </c>
      <c r="AO56" s="13">
        <f t="shared" si="8"/>
        <v>1445</v>
      </c>
      <c r="AP56" s="13">
        <f t="shared" si="12"/>
        <v>1435</v>
      </c>
      <c r="AQ56" s="13">
        <v>1425</v>
      </c>
    </row>
    <row r="57" spans="2:43" ht="15.55" customHeight="1" x14ac:dyDescent="0.55000000000000004">
      <c r="B57" s="13">
        <v>9200</v>
      </c>
      <c r="C57" s="63">
        <v>1715</v>
      </c>
      <c r="D57" s="63">
        <v>1715</v>
      </c>
      <c r="E57" s="13">
        <v>1715</v>
      </c>
      <c r="F57" s="13">
        <v>1715</v>
      </c>
      <c r="G57" s="13">
        <v>1715</v>
      </c>
      <c r="H57" s="13">
        <v>1715</v>
      </c>
      <c r="I57" s="13">
        <v>1715</v>
      </c>
      <c r="J57" s="13">
        <v>1715</v>
      </c>
      <c r="K57" s="13">
        <v>1715</v>
      </c>
      <c r="L57" s="13">
        <v>1715</v>
      </c>
      <c r="M57" s="13">
        <v>1715</v>
      </c>
      <c r="N57" s="13">
        <v>1715</v>
      </c>
      <c r="O57" s="13">
        <v>1710</v>
      </c>
      <c r="P57" s="13">
        <v>1700</v>
      </c>
      <c r="Q57" s="13">
        <v>1690</v>
      </c>
      <c r="R57" s="13">
        <v>1680</v>
      </c>
      <c r="S57" s="13">
        <v>1675</v>
      </c>
      <c r="T57" s="13">
        <v>1670</v>
      </c>
      <c r="U57" s="13">
        <v>1665</v>
      </c>
      <c r="V57" s="13">
        <v>1660</v>
      </c>
      <c r="W57" s="13">
        <v>1650</v>
      </c>
      <c r="X57" s="13">
        <v>1640</v>
      </c>
      <c r="Y57" s="13">
        <v>1630</v>
      </c>
      <c r="Z57" s="13">
        <v>1620</v>
      </c>
      <c r="AA57" s="13">
        <v>1610</v>
      </c>
      <c r="AB57" s="13">
        <v>1595</v>
      </c>
      <c r="AC57" s="13">
        <f t="shared" si="11"/>
        <v>1580</v>
      </c>
      <c r="AD57" s="13">
        <f t="shared" si="10"/>
        <v>1570</v>
      </c>
      <c r="AE57" s="13">
        <f t="shared" si="0"/>
        <v>1560</v>
      </c>
      <c r="AF57" s="13">
        <f t="shared" si="1"/>
        <v>1550</v>
      </c>
      <c r="AG57" s="13">
        <v>1540</v>
      </c>
      <c r="AH57" s="13">
        <f t="shared" si="2"/>
        <v>1530</v>
      </c>
      <c r="AI57" s="13">
        <f t="shared" si="3"/>
        <v>1520</v>
      </c>
      <c r="AJ57" s="13">
        <f t="shared" si="4"/>
        <v>1505</v>
      </c>
      <c r="AK57" s="13">
        <f t="shared" si="5"/>
        <v>1490</v>
      </c>
      <c r="AL57" s="13">
        <v>1480</v>
      </c>
      <c r="AM57" s="13">
        <f t="shared" si="6"/>
        <v>1465</v>
      </c>
      <c r="AN57" s="13">
        <f t="shared" si="7"/>
        <v>1455</v>
      </c>
      <c r="AO57" s="13">
        <f t="shared" si="8"/>
        <v>1440</v>
      </c>
      <c r="AP57" s="13">
        <f t="shared" si="12"/>
        <v>1430</v>
      </c>
      <c r="AQ57" s="13">
        <v>1420</v>
      </c>
    </row>
    <row r="58" spans="2:43" ht="15.55" customHeight="1" x14ac:dyDescent="0.55000000000000004">
      <c r="B58" s="13">
        <v>9300</v>
      </c>
      <c r="C58" s="63">
        <v>1715</v>
      </c>
      <c r="D58" s="63">
        <v>1715</v>
      </c>
      <c r="E58" s="13">
        <v>1715</v>
      </c>
      <c r="F58" s="13">
        <v>1715</v>
      </c>
      <c r="G58" s="13">
        <v>1715</v>
      </c>
      <c r="H58" s="13">
        <v>1715</v>
      </c>
      <c r="I58" s="13">
        <v>1715</v>
      </c>
      <c r="J58" s="13">
        <v>1715</v>
      </c>
      <c r="K58" s="13">
        <v>1715</v>
      </c>
      <c r="L58" s="13">
        <v>1715</v>
      </c>
      <c r="M58" s="13">
        <v>1715</v>
      </c>
      <c r="N58" s="13">
        <v>1710</v>
      </c>
      <c r="O58" s="13">
        <v>1705</v>
      </c>
      <c r="P58" s="13">
        <v>1695</v>
      </c>
      <c r="Q58" s="13">
        <v>1685</v>
      </c>
      <c r="R58" s="13">
        <v>1675</v>
      </c>
      <c r="S58" s="13">
        <v>1670</v>
      </c>
      <c r="T58" s="13">
        <v>1665</v>
      </c>
      <c r="U58" s="13">
        <v>1660</v>
      </c>
      <c r="V58" s="13">
        <v>1655</v>
      </c>
      <c r="W58" s="13">
        <v>1645</v>
      </c>
      <c r="X58" s="13">
        <v>1635</v>
      </c>
      <c r="Y58" s="13">
        <v>1625</v>
      </c>
      <c r="Z58" s="13">
        <v>1615</v>
      </c>
      <c r="AA58" s="13">
        <v>1605</v>
      </c>
      <c r="AB58" s="13">
        <v>1590</v>
      </c>
      <c r="AC58" s="13">
        <f t="shared" si="11"/>
        <v>1575</v>
      </c>
      <c r="AD58" s="13">
        <f t="shared" si="10"/>
        <v>1565</v>
      </c>
      <c r="AE58" s="13">
        <f t="shared" si="0"/>
        <v>1555</v>
      </c>
      <c r="AF58" s="13">
        <f t="shared" si="1"/>
        <v>1545</v>
      </c>
      <c r="AG58" s="13">
        <v>1535</v>
      </c>
      <c r="AH58" s="13">
        <f t="shared" si="2"/>
        <v>1525</v>
      </c>
      <c r="AI58" s="13">
        <f t="shared" si="3"/>
        <v>1515</v>
      </c>
      <c r="AJ58" s="13">
        <f t="shared" si="4"/>
        <v>1500</v>
      </c>
      <c r="AK58" s="13">
        <f t="shared" si="5"/>
        <v>1485</v>
      </c>
      <c r="AL58" s="13">
        <v>1475</v>
      </c>
      <c r="AM58" s="13">
        <f t="shared" si="6"/>
        <v>1460</v>
      </c>
      <c r="AN58" s="13">
        <f t="shared" si="7"/>
        <v>1450</v>
      </c>
      <c r="AO58" s="13">
        <f t="shared" si="12"/>
        <v>1435</v>
      </c>
      <c r="AP58" s="13">
        <f t="shared" si="12"/>
        <v>1425</v>
      </c>
      <c r="AQ58" s="13">
        <v>1415</v>
      </c>
    </row>
    <row r="59" spans="2:43" ht="15.55" customHeight="1" x14ac:dyDescent="0.55000000000000004">
      <c r="B59" s="13">
        <v>9400</v>
      </c>
      <c r="C59" s="63">
        <v>1715</v>
      </c>
      <c r="D59" s="63">
        <v>1715</v>
      </c>
      <c r="E59" s="13">
        <v>1715</v>
      </c>
      <c r="F59" s="13">
        <v>1715</v>
      </c>
      <c r="G59" s="13">
        <v>1715</v>
      </c>
      <c r="H59" s="13">
        <v>1715</v>
      </c>
      <c r="I59" s="13">
        <v>1715</v>
      </c>
      <c r="J59" s="13">
        <v>1715</v>
      </c>
      <c r="K59" s="13">
        <v>1715</v>
      </c>
      <c r="L59" s="13">
        <v>1715</v>
      </c>
      <c r="M59" s="13">
        <v>1715</v>
      </c>
      <c r="N59" s="13">
        <v>1710</v>
      </c>
      <c r="O59" s="13">
        <v>1705</v>
      </c>
      <c r="P59" s="13">
        <v>1690</v>
      </c>
      <c r="Q59" s="13">
        <v>1680</v>
      </c>
      <c r="R59" s="13">
        <v>1675</v>
      </c>
      <c r="S59" s="13">
        <v>1670</v>
      </c>
      <c r="T59" s="13">
        <v>1665</v>
      </c>
      <c r="U59" s="13">
        <v>1655</v>
      </c>
      <c r="V59" s="13">
        <v>1650</v>
      </c>
      <c r="W59" s="13">
        <v>1640</v>
      </c>
      <c r="X59" s="13">
        <v>1630</v>
      </c>
      <c r="Y59" s="13">
        <v>1620</v>
      </c>
      <c r="Z59" s="13">
        <v>1610</v>
      </c>
      <c r="AA59" s="13">
        <v>1600</v>
      </c>
      <c r="AB59" s="13">
        <v>1585</v>
      </c>
      <c r="AC59" s="13">
        <f t="shared" si="11"/>
        <v>1570</v>
      </c>
      <c r="AD59" s="13">
        <f t="shared" si="10"/>
        <v>1560</v>
      </c>
      <c r="AE59" s="13">
        <f t="shared" si="0"/>
        <v>1550</v>
      </c>
      <c r="AF59" s="13">
        <f t="shared" si="1"/>
        <v>1540</v>
      </c>
      <c r="AG59" s="13">
        <v>1530</v>
      </c>
      <c r="AH59" s="13">
        <f t="shared" si="2"/>
        <v>1520</v>
      </c>
      <c r="AI59" s="13">
        <f t="shared" si="3"/>
        <v>1510</v>
      </c>
      <c r="AJ59" s="13">
        <f t="shared" si="4"/>
        <v>1495</v>
      </c>
      <c r="AK59" s="13">
        <f t="shared" si="5"/>
        <v>1480</v>
      </c>
      <c r="AL59" s="13">
        <v>1470</v>
      </c>
      <c r="AM59" s="13">
        <f t="shared" si="6"/>
        <v>1455</v>
      </c>
      <c r="AN59" s="13">
        <f t="shared" si="7"/>
        <v>1445</v>
      </c>
      <c r="AO59" s="13">
        <f t="shared" si="12"/>
        <v>1430</v>
      </c>
      <c r="AP59" s="13">
        <f t="shared" si="12"/>
        <v>1420</v>
      </c>
      <c r="AQ59" s="13">
        <v>1410</v>
      </c>
    </row>
    <row r="60" spans="2:43" ht="15.55" customHeight="1" x14ac:dyDescent="0.55000000000000004">
      <c r="B60" s="13">
        <v>9500</v>
      </c>
      <c r="C60" s="63">
        <v>1715</v>
      </c>
      <c r="D60" s="63">
        <v>1715</v>
      </c>
      <c r="E60" s="13">
        <v>1715</v>
      </c>
      <c r="F60" s="13">
        <v>1715</v>
      </c>
      <c r="G60" s="13">
        <v>1715</v>
      </c>
      <c r="H60" s="13">
        <v>1715</v>
      </c>
      <c r="I60" s="13">
        <v>1715</v>
      </c>
      <c r="J60" s="13">
        <v>1715</v>
      </c>
      <c r="K60" s="13">
        <v>1715</v>
      </c>
      <c r="L60" s="13">
        <v>1715</v>
      </c>
      <c r="M60" s="13">
        <v>1715</v>
      </c>
      <c r="N60" s="13">
        <v>1705</v>
      </c>
      <c r="O60" s="13">
        <v>1700</v>
      </c>
      <c r="P60" s="13">
        <v>1690</v>
      </c>
      <c r="Q60" s="13">
        <v>1680</v>
      </c>
      <c r="R60" s="13">
        <v>1670</v>
      </c>
      <c r="S60" s="13">
        <v>1665</v>
      </c>
      <c r="T60" s="13">
        <v>1660</v>
      </c>
      <c r="U60" s="13">
        <v>1650</v>
      </c>
      <c r="V60" s="13">
        <v>1645</v>
      </c>
      <c r="W60" s="13">
        <v>1635</v>
      </c>
      <c r="X60" s="13">
        <v>1625</v>
      </c>
      <c r="Y60" s="13">
        <v>1615</v>
      </c>
      <c r="Z60" s="13">
        <v>1605</v>
      </c>
      <c r="AA60" s="13">
        <v>1595</v>
      </c>
      <c r="AB60" s="13">
        <v>1580</v>
      </c>
      <c r="AC60" s="13">
        <f t="shared" si="11"/>
        <v>1565</v>
      </c>
      <c r="AD60" s="13">
        <f t="shared" si="10"/>
        <v>1555</v>
      </c>
      <c r="AE60" s="13">
        <f t="shared" si="0"/>
        <v>1545</v>
      </c>
      <c r="AF60" s="13">
        <f t="shared" si="1"/>
        <v>1535</v>
      </c>
      <c r="AG60" s="13">
        <v>1525</v>
      </c>
      <c r="AH60" s="13">
        <f t="shared" si="2"/>
        <v>1515</v>
      </c>
      <c r="AI60" s="13">
        <f t="shared" si="3"/>
        <v>1505</v>
      </c>
      <c r="AJ60" s="13">
        <f t="shared" si="4"/>
        <v>1490</v>
      </c>
      <c r="AK60" s="13">
        <f t="shared" si="5"/>
        <v>1475</v>
      </c>
      <c r="AL60" s="13">
        <v>1465</v>
      </c>
      <c r="AM60" s="13">
        <f t="shared" si="6"/>
        <v>1450</v>
      </c>
      <c r="AN60" s="13">
        <f t="shared" si="7"/>
        <v>1440</v>
      </c>
      <c r="AO60" s="13">
        <f t="shared" si="12"/>
        <v>1425</v>
      </c>
      <c r="AP60" s="13">
        <f t="shared" si="12"/>
        <v>1415</v>
      </c>
      <c r="AQ60" s="13">
        <v>1405</v>
      </c>
    </row>
    <row r="61" spans="2:43" ht="15.55" customHeight="1" x14ac:dyDescent="0.55000000000000004">
      <c r="B61" s="13">
        <v>9600</v>
      </c>
      <c r="C61" s="63">
        <v>1715</v>
      </c>
      <c r="D61" s="63">
        <v>1715</v>
      </c>
      <c r="E61" s="13">
        <v>1715</v>
      </c>
      <c r="F61" s="13">
        <v>1715</v>
      </c>
      <c r="G61" s="13">
        <v>1715</v>
      </c>
      <c r="H61" s="13">
        <v>1715</v>
      </c>
      <c r="I61" s="13">
        <v>1715</v>
      </c>
      <c r="J61" s="13">
        <v>1715</v>
      </c>
      <c r="K61" s="13">
        <v>1715</v>
      </c>
      <c r="L61" s="13">
        <v>1715</v>
      </c>
      <c r="M61" s="13">
        <v>1715</v>
      </c>
      <c r="N61" s="13">
        <v>1700</v>
      </c>
      <c r="O61" s="13">
        <v>1695</v>
      </c>
      <c r="P61" s="13">
        <v>1685</v>
      </c>
      <c r="Q61" s="13">
        <v>1675</v>
      </c>
      <c r="R61" s="13">
        <v>1665</v>
      </c>
      <c r="S61" s="13">
        <v>1660</v>
      </c>
      <c r="T61" s="13">
        <v>1655</v>
      </c>
      <c r="U61" s="13">
        <v>1645</v>
      </c>
      <c r="V61" s="13">
        <v>1640</v>
      </c>
      <c r="W61" s="13">
        <v>1530</v>
      </c>
      <c r="X61" s="13">
        <v>1620</v>
      </c>
      <c r="Y61" s="13">
        <v>1610</v>
      </c>
      <c r="Z61" s="13">
        <v>1600</v>
      </c>
      <c r="AA61" s="13">
        <v>1590</v>
      </c>
      <c r="AB61" s="13">
        <v>1575</v>
      </c>
      <c r="AC61" s="13">
        <f t="shared" si="11"/>
        <v>1565</v>
      </c>
      <c r="AD61" s="13">
        <f t="shared" si="10"/>
        <v>1555</v>
      </c>
      <c r="AE61" s="13">
        <f t="shared" si="0"/>
        <v>1545</v>
      </c>
      <c r="AF61" s="13">
        <f t="shared" si="1"/>
        <v>1535</v>
      </c>
      <c r="AG61" s="13">
        <v>1525</v>
      </c>
      <c r="AH61" s="13">
        <f t="shared" si="2"/>
        <v>1515</v>
      </c>
      <c r="AI61" s="13">
        <f t="shared" si="3"/>
        <v>1505</v>
      </c>
      <c r="AJ61" s="13">
        <f t="shared" si="4"/>
        <v>1490</v>
      </c>
      <c r="AK61" s="13">
        <f t="shared" si="5"/>
        <v>1475</v>
      </c>
      <c r="AL61" s="13">
        <v>1465</v>
      </c>
      <c r="AM61" s="13">
        <f t="shared" si="6"/>
        <v>1450</v>
      </c>
      <c r="AN61" s="13">
        <f t="shared" si="7"/>
        <v>1440</v>
      </c>
      <c r="AO61" s="13">
        <f t="shared" si="12"/>
        <v>1425</v>
      </c>
      <c r="AP61" s="13">
        <f t="shared" si="12"/>
        <v>1415</v>
      </c>
      <c r="AQ61" s="13">
        <v>1405</v>
      </c>
    </row>
    <row r="62" spans="2:43" ht="15.55" customHeight="1" x14ac:dyDescent="0.55000000000000004">
      <c r="B62" s="13">
        <v>9700</v>
      </c>
      <c r="C62" s="63">
        <v>1715</v>
      </c>
      <c r="D62" s="63">
        <v>1715</v>
      </c>
      <c r="E62" s="13">
        <v>1715</v>
      </c>
      <c r="F62" s="13">
        <v>1715</v>
      </c>
      <c r="G62" s="13">
        <v>1715</v>
      </c>
      <c r="H62" s="13">
        <v>1715</v>
      </c>
      <c r="I62" s="13">
        <v>1715</v>
      </c>
      <c r="J62" s="13">
        <v>1710</v>
      </c>
      <c r="K62" s="13">
        <v>1710</v>
      </c>
      <c r="L62" s="13">
        <v>1705</v>
      </c>
      <c r="M62" s="13">
        <v>1705</v>
      </c>
      <c r="N62" s="13">
        <v>1695</v>
      </c>
      <c r="O62" s="13">
        <v>1690</v>
      </c>
      <c r="P62" s="13">
        <v>1680</v>
      </c>
      <c r="Q62" s="13">
        <v>1670</v>
      </c>
      <c r="R62" s="13">
        <v>1660</v>
      </c>
      <c r="S62" s="13">
        <v>1655</v>
      </c>
      <c r="T62" s="13">
        <v>1650</v>
      </c>
      <c r="U62" s="13">
        <v>1640</v>
      </c>
      <c r="V62" s="13">
        <v>1635</v>
      </c>
      <c r="W62" s="13">
        <v>1625</v>
      </c>
      <c r="X62" s="13">
        <v>1615</v>
      </c>
      <c r="Y62" s="13">
        <v>1605</v>
      </c>
      <c r="Z62" s="13">
        <v>1595</v>
      </c>
      <c r="AA62" s="13">
        <v>1585</v>
      </c>
      <c r="AB62" s="13">
        <v>1570</v>
      </c>
      <c r="AC62" s="13">
        <f t="shared" si="11"/>
        <v>1560</v>
      </c>
      <c r="AD62" s="13">
        <f t="shared" si="10"/>
        <v>1550</v>
      </c>
      <c r="AE62" s="13">
        <f t="shared" si="0"/>
        <v>1540</v>
      </c>
      <c r="AF62" s="13">
        <f t="shared" si="1"/>
        <v>1530</v>
      </c>
      <c r="AG62" s="13">
        <v>1520</v>
      </c>
      <c r="AH62" s="13">
        <f t="shared" si="2"/>
        <v>1510</v>
      </c>
      <c r="AI62" s="13">
        <f t="shared" si="3"/>
        <v>1500</v>
      </c>
      <c r="AJ62" s="13">
        <f t="shared" si="4"/>
        <v>1485</v>
      </c>
      <c r="AK62" s="13">
        <f t="shared" si="5"/>
        <v>1470</v>
      </c>
      <c r="AL62" s="13">
        <v>1460</v>
      </c>
      <c r="AM62" s="13">
        <f t="shared" si="6"/>
        <v>1445</v>
      </c>
      <c r="AN62" s="13">
        <f t="shared" si="7"/>
        <v>1435</v>
      </c>
      <c r="AO62" s="13">
        <f t="shared" si="12"/>
        <v>1420</v>
      </c>
      <c r="AP62" s="13">
        <f t="shared" si="12"/>
        <v>1410</v>
      </c>
      <c r="AQ62" s="13">
        <v>1400</v>
      </c>
    </row>
    <row r="63" spans="2:43" ht="15.55" customHeight="1" x14ac:dyDescent="0.55000000000000004">
      <c r="B63" s="13">
        <v>9800</v>
      </c>
      <c r="C63" s="13">
        <v>1715</v>
      </c>
      <c r="D63" s="13">
        <v>1715</v>
      </c>
      <c r="E63" s="13">
        <v>1715</v>
      </c>
      <c r="F63" s="13">
        <v>1715</v>
      </c>
      <c r="G63" s="13">
        <v>1715</v>
      </c>
      <c r="H63" s="13">
        <v>1715</v>
      </c>
      <c r="I63" s="13">
        <v>1710</v>
      </c>
      <c r="J63" s="13">
        <v>1705</v>
      </c>
      <c r="K63" s="13">
        <v>1705</v>
      </c>
      <c r="L63" s="13">
        <v>1700</v>
      </c>
      <c r="M63" s="13">
        <v>1700</v>
      </c>
      <c r="N63" s="13">
        <v>1690</v>
      </c>
      <c r="O63" s="13">
        <v>1685</v>
      </c>
      <c r="P63" s="13">
        <v>1675</v>
      </c>
      <c r="Q63" s="13">
        <v>1665</v>
      </c>
      <c r="R63" s="13">
        <v>1655</v>
      </c>
      <c r="S63" s="13">
        <v>1650</v>
      </c>
      <c r="T63" s="13">
        <v>1645</v>
      </c>
      <c r="U63" s="13">
        <v>1635</v>
      </c>
      <c r="V63" s="13">
        <v>1630</v>
      </c>
      <c r="W63" s="13">
        <v>1620</v>
      </c>
      <c r="X63" s="13">
        <v>1610</v>
      </c>
      <c r="Y63" s="13">
        <v>1600</v>
      </c>
      <c r="Z63" s="13">
        <v>1590</v>
      </c>
      <c r="AA63" s="13">
        <v>1580</v>
      </c>
      <c r="AB63" s="13">
        <v>1565</v>
      </c>
      <c r="AC63" s="13">
        <f t="shared" si="11"/>
        <v>1560</v>
      </c>
      <c r="AD63" s="13">
        <f t="shared" si="10"/>
        <v>1550</v>
      </c>
      <c r="AE63" s="13">
        <f t="shared" si="0"/>
        <v>1540</v>
      </c>
      <c r="AF63" s="13">
        <f t="shared" si="1"/>
        <v>1530</v>
      </c>
      <c r="AG63" s="13">
        <v>1520</v>
      </c>
      <c r="AH63" s="13">
        <f t="shared" si="2"/>
        <v>1505</v>
      </c>
      <c r="AI63" s="13">
        <f t="shared" si="3"/>
        <v>1495</v>
      </c>
      <c r="AJ63" s="13">
        <f t="shared" si="4"/>
        <v>1480</v>
      </c>
      <c r="AK63" s="13">
        <f t="shared" si="5"/>
        <v>1465</v>
      </c>
      <c r="AL63" s="13">
        <v>1455</v>
      </c>
      <c r="AM63" s="13">
        <f t="shared" si="6"/>
        <v>1440</v>
      </c>
      <c r="AN63" s="13">
        <f t="shared" si="7"/>
        <v>1430</v>
      </c>
      <c r="AO63" s="13">
        <f t="shared" si="12"/>
        <v>1415</v>
      </c>
      <c r="AP63" s="13">
        <f t="shared" si="12"/>
        <v>1405</v>
      </c>
      <c r="AQ63" s="13">
        <v>1395</v>
      </c>
    </row>
    <row r="64" spans="2:43" ht="15.55" customHeight="1" x14ac:dyDescent="0.55000000000000004">
      <c r="B64" s="13">
        <v>9900</v>
      </c>
      <c r="C64" s="13">
        <v>1715</v>
      </c>
      <c r="D64" s="13">
        <v>1715</v>
      </c>
      <c r="E64" s="13">
        <v>1715</v>
      </c>
      <c r="F64" s="13">
        <v>1715</v>
      </c>
      <c r="G64" s="13">
        <v>1710</v>
      </c>
      <c r="H64" s="13">
        <v>1705</v>
      </c>
      <c r="I64" s="13">
        <v>1705</v>
      </c>
      <c r="J64" s="13">
        <v>1700</v>
      </c>
      <c r="K64" s="13">
        <v>1700</v>
      </c>
      <c r="L64" s="13">
        <v>1695</v>
      </c>
      <c r="M64" s="13">
        <v>1695</v>
      </c>
      <c r="N64" s="13">
        <v>1685</v>
      </c>
      <c r="O64" s="13">
        <v>1680</v>
      </c>
      <c r="P64" s="13">
        <v>1670</v>
      </c>
      <c r="Q64" s="13">
        <v>1655</v>
      </c>
      <c r="R64" s="13">
        <v>1650</v>
      </c>
      <c r="S64" s="13">
        <v>1645</v>
      </c>
      <c r="T64" s="13">
        <v>1640</v>
      </c>
      <c r="U64" s="13">
        <v>1630</v>
      </c>
      <c r="V64" s="13">
        <v>1625</v>
      </c>
      <c r="W64" s="13">
        <v>1615</v>
      </c>
      <c r="X64" s="13">
        <v>1605</v>
      </c>
      <c r="Y64" s="13">
        <v>1595</v>
      </c>
      <c r="Z64" s="13">
        <v>1585</v>
      </c>
      <c r="AA64" s="13">
        <v>1575</v>
      </c>
      <c r="AB64" s="13">
        <v>1565</v>
      </c>
      <c r="AC64" s="13">
        <f>AD64+10</f>
        <v>1555</v>
      </c>
      <c r="AD64" s="13">
        <f>AE64+10</f>
        <v>1545</v>
      </c>
      <c r="AE64" s="13">
        <f>AF64+10</f>
        <v>1535</v>
      </c>
      <c r="AF64" s="13">
        <f>AG64+10</f>
        <v>1525</v>
      </c>
      <c r="AG64" s="13">
        <v>1515</v>
      </c>
      <c r="AH64" s="13">
        <f t="shared" si="2"/>
        <v>1500</v>
      </c>
      <c r="AI64" s="13">
        <f>AJ64+15</f>
        <v>1490</v>
      </c>
      <c r="AJ64" s="13">
        <f>AK64+15</f>
        <v>1475</v>
      </c>
      <c r="AK64" s="13">
        <f>AL64+10</f>
        <v>1460</v>
      </c>
      <c r="AL64" s="13">
        <v>1450</v>
      </c>
      <c r="AM64" s="13">
        <f>AN64+10</f>
        <v>1435</v>
      </c>
      <c r="AN64" s="13">
        <f>AO64+15</f>
        <v>1425</v>
      </c>
      <c r="AO64" s="13">
        <f>AP64+10</f>
        <v>1410</v>
      </c>
      <c r="AP64" s="13">
        <f>AQ64+10</f>
        <v>1400</v>
      </c>
      <c r="AQ64" s="13">
        <v>1390</v>
      </c>
    </row>
    <row r="65" spans="2:43" ht="15.55" customHeight="1" x14ac:dyDescent="0.55000000000000004">
      <c r="B65" s="13">
        <v>10000</v>
      </c>
      <c r="C65" s="13">
        <v>1715</v>
      </c>
      <c r="D65" s="13">
        <v>1715</v>
      </c>
      <c r="E65" s="13">
        <v>1715</v>
      </c>
      <c r="F65" s="13">
        <v>1710</v>
      </c>
      <c r="G65" s="13">
        <v>1705</v>
      </c>
      <c r="H65" s="13">
        <v>1700</v>
      </c>
      <c r="I65" s="13">
        <v>1700</v>
      </c>
      <c r="J65" s="13">
        <v>1695</v>
      </c>
      <c r="K65" s="13">
        <v>1695</v>
      </c>
      <c r="L65" s="13">
        <v>1690</v>
      </c>
      <c r="M65" s="13">
        <v>1690</v>
      </c>
      <c r="N65" s="13">
        <v>1680</v>
      </c>
      <c r="O65" s="13">
        <v>1675</v>
      </c>
      <c r="P65" s="13">
        <v>1665</v>
      </c>
      <c r="Q65" s="13">
        <v>1655</v>
      </c>
      <c r="R65" s="13">
        <v>1650</v>
      </c>
      <c r="S65" s="13">
        <v>1640</v>
      </c>
      <c r="T65" s="13">
        <v>1635</v>
      </c>
      <c r="U65" s="13">
        <v>1625</v>
      </c>
      <c r="V65" s="13">
        <v>1615</v>
      </c>
      <c r="W65" s="13">
        <v>1610</v>
      </c>
      <c r="X65" s="13">
        <v>1600</v>
      </c>
      <c r="Y65" s="13">
        <v>1590</v>
      </c>
      <c r="Z65" s="13">
        <v>1580</v>
      </c>
      <c r="AA65" s="13">
        <v>1570</v>
      </c>
      <c r="AB65" s="13">
        <v>1560</v>
      </c>
      <c r="AC65" s="13">
        <v>1550</v>
      </c>
      <c r="AD65" s="13">
        <v>1540</v>
      </c>
      <c r="AE65" s="13">
        <v>1530</v>
      </c>
      <c r="AF65" s="13">
        <v>1520</v>
      </c>
      <c r="AG65" s="13">
        <v>1510</v>
      </c>
      <c r="AH65" s="13">
        <v>1495</v>
      </c>
      <c r="AI65" s="13">
        <v>1485</v>
      </c>
      <c r="AJ65" s="13">
        <v>1470</v>
      </c>
      <c r="AK65" s="13">
        <v>1460</v>
      </c>
      <c r="AL65" s="13">
        <v>1450</v>
      </c>
      <c r="AM65" s="13">
        <v>1435</v>
      </c>
      <c r="AN65" s="13">
        <v>1425</v>
      </c>
      <c r="AO65" s="13">
        <v>1410</v>
      </c>
      <c r="AP65" s="13">
        <v>1400</v>
      </c>
      <c r="AQ65" s="13">
        <v>1390</v>
      </c>
    </row>
    <row r="66" spans="2:43" ht="15.55" customHeight="1" x14ac:dyDescent="0.55000000000000004">
      <c r="B66" s="13">
        <v>10100</v>
      </c>
      <c r="C66" s="13">
        <v>1715</v>
      </c>
      <c r="D66" s="13">
        <v>1710</v>
      </c>
      <c r="E66" s="13">
        <v>1705</v>
      </c>
      <c r="F66" s="13">
        <v>1700</v>
      </c>
      <c r="G66" s="13">
        <v>1700</v>
      </c>
      <c r="H66" s="13">
        <v>1695</v>
      </c>
      <c r="I66" s="13">
        <v>1695</v>
      </c>
      <c r="J66" s="13">
        <v>1690</v>
      </c>
      <c r="K66" s="13">
        <v>1690</v>
      </c>
      <c r="L66" s="13">
        <v>1685</v>
      </c>
      <c r="M66" s="13">
        <v>1685</v>
      </c>
      <c r="N66" s="13">
        <v>1675</v>
      </c>
      <c r="O66" s="13">
        <v>1670</v>
      </c>
      <c r="P66" s="13">
        <v>1660</v>
      </c>
      <c r="Q66" s="13">
        <v>1650</v>
      </c>
      <c r="R66" s="13">
        <v>1645</v>
      </c>
      <c r="S66" s="13">
        <v>1635</v>
      </c>
      <c r="T66" s="13">
        <v>1630</v>
      </c>
      <c r="U66" s="13">
        <v>1620</v>
      </c>
      <c r="V66" s="13">
        <v>1610</v>
      </c>
      <c r="W66" s="13">
        <v>1605</v>
      </c>
      <c r="X66" s="13">
        <v>1595</v>
      </c>
      <c r="Y66" s="13">
        <v>1585</v>
      </c>
      <c r="Z66" s="13">
        <v>1575</v>
      </c>
      <c r="AA66" s="13">
        <v>1565</v>
      </c>
      <c r="AB66" s="13">
        <v>1555</v>
      </c>
      <c r="AC66" s="13">
        <v>1545</v>
      </c>
      <c r="AD66" s="13">
        <v>1535</v>
      </c>
      <c r="AE66" s="13">
        <v>1525</v>
      </c>
      <c r="AF66" s="13">
        <v>1515</v>
      </c>
      <c r="AG66" s="13">
        <v>1505</v>
      </c>
      <c r="AH66" s="13">
        <v>1490</v>
      </c>
      <c r="AI66" s="13">
        <v>1480</v>
      </c>
      <c r="AJ66" s="13">
        <v>1465</v>
      </c>
      <c r="AK66" s="13">
        <v>1455</v>
      </c>
      <c r="AL66" s="13">
        <v>1445</v>
      </c>
      <c r="AM66" s="13">
        <v>1430</v>
      </c>
      <c r="AN66" s="13">
        <v>1420</v>
      </c>
      <c r="AO66" s="13">
        <v>1405</v>
      </c>
      <c r="AP66" s="13">
        <v>1395</v>
      </c>
      <c r="AQ66" s="13">
        <v>1385</v>
      </c>
    </row>
    <row r="67" spans="2:43" ht="15.55" customHeight="1" x14ac:dyDescent="0.55000000000000004">
      <c r="B67" s="13">
        <v>10200</v>
      </c>
      <c r="C67" s="13">
        <v>1715</v>
      </c>
      <c r="D67" s="13">
        <v>1710</v>
      </c>
      <c r="E67" s="13">
        <v>1705</v>
      </c>
      <c r="F67" s="13">
        <v>1700</v>
      </c>
      <c r="G67" s="13">
        <v>1695</v>
      </c>
      <c r="H67" s="13">
        <v>1690</v>
      </c>
      <c r="I67" s="13">
        <v>1690</v>
      </c>
      <c r="J67" s="13">
        <v>1685</v>
      </c>
      <c r="K67" s="13">
        <v>1685</v>
      </c>
      <c r="L67" s="13">
        <v>1680</v>
      </c>
      <c r="M67" s="13">
        <v>1680</v>
      </c>
      <c r="N67" s="13">
        <v>1670</v>
      </c>
      <c r="O67" s="13">
        <v>1665</v>
      </c>
      <c r="P67" s="13">
        <v>1655</v>
      </c>
      <c r="Q67" s="13">
        <v>1645</v>
      </c>
      <c r="R67" s="13">
        <v>1640</v>
      </c>
      <c r="S67" s="13">
        <v>1630</v>
      </c>
      <c r="T67" s="13">
        <v>1620</v>
      </c>
      <c r="U67" s="13">
        <v>1615</v>
      </c>
      <c r="V67" s="13">
        <v>1605</v>
      </c>
      <c r="W67" s="13">
        <v>1600</v>
      </c>
      <c r="X67" s="13">
        <v>1590</v>
      </c>
      <c r="Y67" s="13">
        <v>1580</v>
      </c>
      <c r="Z67" s="13">
        <v>1570</v>
      </c>
      <c r="AA67" s="13">
        <v>1560</v>
      </c>
      <c r="AB67" s="13">
        <v>1550</v>
      </c>
      <c r="AC67" s="13">
        <v>1540</v>
      </c>
      <c r="AD67" s="13">
        <v>1530</v>
      </c>
      <c r="AE67" s="13">
        <v>1520</v>
      </c>
      <c r="AF67" s="13">
        <v>1510</v>
      </c>
      <c r="AG67" s="13">
        <v>1500</v>
      </c>
      <c r="AH67" s="13">
        <v>1485</v>
      </c>
      <c r="AI67" s="13">
        <v>1470</v>
      </c>
      <c r="AJ67" s="13">
        <v>1460</v>
      </c>
      <c r="AK67" s="13">
        <v>1450</v>
      </c>
      <c r="AL67" s="13">
        <v>1440</v>
      </c>
      <c r="AM67" s="13">
        <v>1425</v>
      </c>
      <c r="AN67" s="13">
        <v>1410</v>
      </c>
      <c r="AO67" s="13">
        <v>1400</v>
      </c>
      <c r="AP67" s="13">
        <v>1390</v>
      </c>
      <c r="AQ67" s="13">
        <v>1380</v>
      </c>
    </row>
    <row r="68" spans="2:43" ht="15.55" customHeight="1" x14ac:dyDescent="0.55000000000000004">
      <c r="B68" s="13">
        <v>10300</v>
      </c>
      <c r="C68" s="13">
        <v>1715</v>
      </c>
      <c r="D68" s="13">
        <v>1710</v>
      </c>
      <c r="E68" s="13">
        <v>1705</v>
      </c>
      <c r="F68" s="13">
        <v>1695</v>
      </c>
      <c r="G68" s="13">
        <v>1690</v>
      </c>
      <c r="H68" s="13">
        <v>1685</v>
      </c>
      <c r="I68" s="13">
        <v>1685</v>
      </c>
      <c r="J68" s="13">
        <v>1680</v>
      </c>
      <c r="K68" s="13">
        <v>1680</v>
      </c>
      <c r="L68" s="13">
        <v>1675</v>
      </c>
      <c r="M68" s="13">
        <v>1675</v>
      </c>
      <c r="N68" s="13">
        <v>1665</v>
      </c>
      <c r="O68" s="13">
        <v>1655</v>
      </c>
      <c r="P68" s="13">
        <v>1650</v>
      </c>
      <c r="Q68" s="13">
        <v>1640</v>
      </c>
      <c r="R68" s="13">
        <v>1635</v>
      </c>
      <c r="S68" s="13">
        <v>1625</v>
      </c>
      <c r="T68" s="13">
        <v>1615</v>
      </c>
      <c r="U68" s="13">
        <v>1610</v>
      </c>
      <c r="V68" s="13">
        <v>1600</v>
      </c>
      <c r="W68" s="13">
        <v>1595</v>
      </c>
      <c r="X68" s="13">
        <v>1585</v>
      </c>
      <c r="Y68" s="13">
        <v>1575</v>
      </c>
      <c r="Z68" s="13">
        <v>1565</v>
      </c>
      <c r="AA68" s="13">
        <v>1555</v>
      </c>
      <c r="AB68" s="13">
        <v>1545</v>
      </c>
      <c r="AC68" s="13">
        <v>1535</v>
      </c>
      <c r="AD68" s="13">
        <v>1525</v>
      </c>
      <c r="AE68" s="13">
        <v>1515</v>
      </c>
      <c r="AF68" s="13">
        <v>1505</v>
      </c>
      <c r="AG68" s="13">
        <v>1495</v>
      </c>
      <c r="AH68" s="13">
        <v>1480</v>
      </c>
      <c r="AI68" s="13">
        <v>1465</v>
      </c>
      <c r="AJ68" s="13">
        <v>1455</v>
      </c>
      <c r="AK68" s="13">
        <v>1445</v>
      </c>
      <c r="AL68" s="13">
        <v>1435</v>
      </c>
      <c r="AM68" s="13">
        <v>1420</v>
      </c>
      <c r="AN68" s="13">
        <v>1400</v>
      </c>
      <c r="AO68" s="13">
        <v>1395</v>
      </c>
      <c r="AP68" s="13">
        <v>1385</v>
      </c>
      <c r="AQ68" s="13">
        <v>1375</v>
      </c>
    </row>
    <row r="69" spans="2:43" ht="15.55" customHeight="1" x14ac:dyDescent="0.55000000000000004">
      <c r="B69" s="13">
        <v>10400</v>
      </c>
      <c r="C69" s="13">
        <v>1715</v>
      </c>
      <c r="D69" s="13">
        <v>1710</v>
      </c>
      <c r="E69" s="13">
        <v>1700</v>
      </c>
      <c r="F69" s="13">
        <v>1695</v>
      </c>
      <c r="G69" s="13">
        <v>1690</v>
      </c>
      <c r="H69" s="13">
        <v>1685</v>
      </c>
      <c r="I69" s="13">
        <v>1680</v>
      </c>
      <c r="J69" s="13">
        <v>1675</v>
      </c>
      <c r="K69" s="13">
        <v>1675</v>
      </c>
      <c r="L69" s="13">
        <v>1670</v>
      </c>
      <c r="M69" s="13">
        <v>1670</v>
      </c>
      <c r="N69" s="13">
        <v>1660</v>
      </c>
      <c r="O69" s="13">
        <v>1650</v>
      </c>
      <c r="P69" s="13">
        <v>1645</v>
      </c>
      <c r="Q69" s="13">
        <v>1635</v>
      </c>
      <c r="R69" s="13">
        <v>1630</v>
      </c>
      <c r="S69" s="13">
        <v>1620</v>
      </c>
      <c r="T69" s="13">
        <v>1610</v>
      </c>
      <c r="U69" s="13">
        <v>1605</v>
      </c>
      <c r="V69" s="13">
        <v>1595</v>
      </c>
      <c r="W69" s="13">
        <v>1590</v>
      </c>
      <c r="X69" s="13">
        <v>1580</v>
      </c>
      <c r="Y69" s="13">
        <v>1570</v>
      </c>
      <c r="Z69" s="13">
        <v>1560</v>
      </c>
      <c r="AA69" s="13">
        <v>1550</v>
      </c>
      <c r="AB69" s="13">
        <v>1540</v>
      </c>
      <c r="AC69" s="13">
        <v>1530</v>
      </c>
      <c r="AD69" s="13">
        <v>1520</v>
      </c>
      <c r="AE69" s="13">
        <v>1510</v>
      </c>
      <c r="AF69" s="13">
        <v>1500</v>
      </c>
      <c r="AG69" s="13">
        <v>1490</v>
      </c>
      <c r="AH69" s="13">
        <f t="shared" ref="AH69:AH91" si="13">AI69+15</f>
        <v>1475</v>
      </c>
      <c r="AI69" s="13">
        <f t="shared" ref="AI69:AI103" si="14">AJ69+10</f>
        <v>1460</v>
      </c>
      <c r="AJ69" s="13">
        <f t="shared" ref="AJ69:AJ83" si="15">AK69+10</f>
        <v>1450</v>
      </c>
      <c r="AK69" s="13">
        <v>1440</v>
      </c>
      <c r="AL69" s="13">
        <v>1430</v>
      </c>
      <c r="AM69" s="13">
        <f t="shared" ref="AM69:AM91" si="16">AN69+15</f>
        <v>1415</v>
      </c>
      <c r="AN69" s="13">
        <f t="shared" ref="AN69:AN92" si="17">AO69+10</f>
        <v>1400</v>
      </c>
      <c r="AO69" s="13">
        <f t="shared" ref="AO69:AO92" si="18">AP69+10</f>
        <v>1390</v>
      </c>
      <c r="AP69" s="13">
        <f t="shared" ref="AP69:AP92" si="19">AQ69+10</f>
        <v>1380</v>
      </c>
      <c r="AQ69" s="13">
        <v>1370</v>
      </c>
    </row>
    <row r="70" spans="2:43" ht="15.55" customHeight="1" x14ac:dyDescent="0.55000000000000004">
      <c r="B70" s="13">
        <v>10500</v>
      </c>
      <c r="C70" s="13">
        <v>1715</v>
      </c>
      <c r="D70" s="13">
        <v>1705</v>
      </c>
      <c r="E70" s="13">
        <v>1700</v>
      </c>
      <c r="F70" s="13">
        <v>1695</v>
      </c>
      <c r="G70" s="13">
        <v>1685</v>
      </c>
      <c r="H70" s="13">
        <v>1680</v>
      </c>
      <c r="I70" s="13">
        <v>1675</v>
      </c>
      <c r="J70" s="13">
        <v>1670</v>
      </c>
      <c r="K70" s="13">
        <v>1670</v>
      </c>
      <c r="L70" s="13">
        <v>1665</v>
      </c>
      <c r="M70" s="13">
        <v>1665</v>
      </c>
      <c r="N70" s="13">
        <v>1655</v>
      </c>
      <c r="O70" s="13">
        <v>1645</v>
      </c>
      <c r="P70" s="13">
        <v>1640</v>
      </c>
      <c r="Q70" s="13">
        <v>1630</v>
      </c>
      <c r="R70" s="13">
        <v>1625</v>
      </c>
      <c r="S70" s="13">
        <v>1615</v>
      </c>
      <c r="T70" s="13">
        <v>1605</v>
      </c>
      <c r="U70" s="13">
        <v>1600</v>
      </c>
      <c r="V70" s="13">
        <v>1590</v>
      </c>
      <c r="W70" s="13">
        <v>1585</v>
      </c>
      <c r="X70" s="13">
        <v>1575</v>
      </c>
      <c r="Y70" s="13">
        <v>1565</v>
      </c>
      <c r="Z70" s="13">
        <v>1555</v>
      </c>
      <c r="AA70" s="13">
        <v>1545</v>
      </c>
      <c r="AB70" s="13">
        <v>1535</v>
      </c>
      <c r="AC70" s="13">
        <v>1525</v>
      </c>
      <c r="AD70" s="13">
        <v>1515</v>
      </c>
      <c r="AE70" s="13">
        <v>1505</v>
      </c>
      <c r="AF70" s="13">
        <v>1495</v>
      </c>
      <c r="AG70" s="13">
        <v>1485</v>
      </c>
      <c r="AH70" s="13">
        <f t="shared" si="13"/>
        <v>1470</v>
      </c>
      <c r="AI70" s="13">
        <f t="shared" si="14"/>
        <v>1455</v>
      </c>
      <c r="AJ70" s="13">
        <f t="shared" si="15"/>
        <v>1445</v>
      </c>
      <c r="AK70" s="13">
        <v>1435</v>
      </c>
      <c r="AL70" s="13">
        <v>1425</v>
      </c>
      <c r="AM70" s="13">
        <f t="shared" si="16"/>
        <v>1410</v>
      </c>
      <c r="AN70" s="13">
        <f t="shared" si="17"/>
        <v>1395</v>
      </c>
      <c r="AO70" s="13">
        <f t="shared" si="18"/>
        <v>1385</v>
      </c>
      <c r="AP70" s="13">
        <f t="shared" si="19"/>
        <v>1375</v>
      </c>
      <c r="AQ70" s="13">
        <v>1365</v>
      </c>
    </row>
    <row r="71" spans="2:43" ht="15.55" customHeight="1" x14ac:dyDescent="0.55000000000000004">
      <c r="B71" s="13">
        <v>10600</v>
      </c>
      <c r="C71" s="13">
        <v>1715</v>
      </c>
      <c r="D71" s="13">
        <v>1705</v>
      </c>
      <c r="E71" s="13">
        <v>1700</v>
      </c>
      <c r="F71" s="13">
        <v>1690</v>
      </c>
      <c r="G71" s="13">
        <v>1685</v>
      </c>
      <c r="H71" s="13">
        <v>1680</v>
      </c>
      <c r="I71" s="13">
        <v>1675</v>
      </c>
      <c r="J71" s="13">
        <v>1670</v>
      </c>
      <c r="K71" s="13">
        <v>1665</v>
      </c>
      <c r="L71" s="13">
        <v>1660</v>
      </c>
      <c r="M71" s="13">
        <v>1660</v>
      </c>
      <c r="N71" s="13">
        <v>1650</v>
      </c>
      <c r="O71" s="13">
        <v>1640</v>
      </c>
      <c r="P71" s="13">
        <v>1635</v>
      </c>
      <c r="Q71" s="13">
        <v>1625</v>
      </c>
      <c r="R71" s="13">
        <v>1620</v>
      </c>
      <c r="S71" s="13">
        <v>1610</v>
      </c>
      <c r="T71" s="13">
        <v>1605</v>
      </c>
      <c r="U71" s="13">
        <v>1595</v>
      </c>
      <c r="V71" s="13">
        <v>1585</v>
      </c>
      <c r="W71" s="13">
        <v>1580</v>
      </c>
      <c r="X71" s="13">
        <v>1570</v>
      </c>
      <c r="Y71" s="13">
        <v>1560</v>
      </c>
      <c r="Z71" s="13">
        <v>1550</v>
      </c>
      <c r="AA71" s="13">
        <v>1540</v>
      </c>
      <c r="AB71" s="13">
        <v>1530</v>
      </c>
      <c r="AC71" s="13">
        <v>1520</v>
      </c>
      <c r="AD71" s="13">
        <v>1510</v>
      </c>
      <c r="AE71" s="13">
        <v>1500</v>
      </c>
      <c r="AF71" s="13">
        <v>1490</v>
      </c>
      <c r="AG71" s="13">
        <v>1480</v>
      </c>
      <c r="AH71" s="13">
        <f t="shared" si="13"/>
        <v>1465</v>
      </c>
      <c r="AI71" s="13">
        <f t="shared" si="14"/>
        <v>1450</v>
      </c>
      <c r="AJ71" s="13">
        <f t="shared" si="15"/>
        <v>1440</v>
      </c>
      <c r="AK71" s="13">
        <v>1430</v>
      </c>
      <c r="AL71" s="13">
        <v>1420</v>
      </c>
      <c r="AM71" s="13">
        <f t="shared" si="16"/>
        <v>1410</v>
      </c>
      <c r="AN71" s="13">
        <f t="shared" si="17"/>
        <v>1395</v>
      </c>
      <c r="AO71" s="13">
        <f t="shared" si="18"/>
        <v>1385</v>
      </c>
      <c r="AP71" s="13">
        <f t="shared" si="19"/>
        <v>1375</v>
      </c>
      <c r="AQ71" s="13">
        <v>1365</v>
      </c>
    </row>
    <row r="72" spans="2:43" ht="15.55" customHeight="1" x14ac:dyDescent="0.55000000000000004">
      <c r="B72" s="13">
        <v>10700</v>
      </c>
      <c r="C72" s="13">
        <v>1715</v>
      </c>
      <c r="D72" s="13">
        <v>1705</v>
      </c>
      <c r="E72" s="13">
        <v>1700</v>
      </c>
      <c r="F72" s="13">
        <v>1690</v>
      </c>
      <c r="G72" s="13">
        <v>1680</v>
      </c>
      <c r="H72" s="13">
        <v>1675</v>
      </c>
      <c r="I72" s="13">
        <v>1670</v>
      </c>
      <c r="J72" s="13">
        <v>1665</v>
      </c>
      <c r="K72" s="13">
        <v>1660</v>
      </c>
      <c r="L72" s="13">
        <v>1655</v>
      </c>
      <c r="M72" s="13">
        <v>1655</v>
      </c>
      <c r="N72" s="13">
        <v>1645</v>
      </c>
      <c r="O72" s="13">
        <v>1635</v>
      </c>
      <c r="P72" s="13">
        <v>1630</v>
      </c>
      <c r="Q72" s="13">
        <v>1620</v>
      </c>
      <c r="R72" s="13">
        <v>1615</v>
      </c>
      <c r="S72" s="13">
        <v>1605</v>
      </c>
      <c r="T72" s="13">
        <v>1600</v>
      </c>
      <c r="U72" s="13">
        <v>1590</v>
      </c>
      <c r="V72" s="13">
        <v>1580</v>
      </c>
      <c r="W72" s="13">
        <v>1575</v>
      </c>
      <c r="X72" s="13">
        <v>1565</v>
      </c>
      <c r="Y72" s="13">
        <v>1555</v>
      </c>
      <c r="Z72" s="13">
        <v>1545</v>
      </c>
      <c r="AA72" s="13">
        <v>1535</v>
      </c>
      <c r="AB72" s="13">
        <v>1525</v>
      </c>
      <c r="AC72" s="13">
        <v>1515</v>
      </c>
      <c r="AD72" s="13">
        <v>1505</v>
      </c>
      <c r="AE72" s="13">
        <v>1495</v>
      </c>
      <c r="AF72" s="13">
        <v>1485</v>
      </c>
      <c r="AG72" s="13">
        <v>1475</v>
      </c>
      <c r="AH72" s="13">
        <f t="shared" si="13"/>
        <v>1460</v>
      </c>
      <c r="AI72" s="13">
        <f t="shared" si="14"/>
        <v>1445</v>
      </c>
      <c r="AJ72" s="13">
        <f t="shared" si="15"/>
        <v>1435</v>
      </c>
      <c r="AK72" s="13">
        <v>1425</v>
      </c>
      <c r="AL72" s="13">
        <v>1415</v>
      </c>
      <c r="AM72" s="13">
        <f t="shared" si="16"/>
        <v>1405</v>
      </c>
      <c r="AN72" s="13">
        <f t="shared" si="17"/>
        <v>1390</v>
      </c>
      <c r="AO72" s="13">
        <f t="shared" si="18"/>
        <v>1380</v>
      </c>
      <c r="AP72" s="13">
        <f t="shared" si="19"/>
        <v>1370</v>
      </c>
      <c r="AQ72" s="13">
        <v>1360</v>
      </c>
    </row>
    <row r="73" spans="2:43" ht="15.55" customHeight="1" x14ac:dyDescent="0.55000000000000004">
      <c r="B73" s="13">
        <v>10800</v>
      </c>
      <c r="C73" s="13">
        <v>1715</v>
      </c>
      <c r="D73" s="13">
        <v>1705</v>
      </c>
      <c r="E73" s="13">
        <v>1695</v>
      </c>
      <c r="F73" s="13">
        <v>1690</v>
      </c>
      <c r="G73" s="13">
        <v>1680</v>
      </c>
      <c r="H73" s="13">
        <v>1675</v>
      </c>
      <c r="I73" s="13">
        <v>1670</v>
      </c>
      <c r="J73" s="13">
        <v>1665</v>
      </c>
      <c r="K73" s="13">
        <v>1660</v>
      </c>
      <c r="L73" s="13">
        <v>1655</v>
      </c>
      <c r="M73" s="13">
        <v>1650</v>
      </c>
      <c r="N73" s="13">
        <v>1640</v>
      </c>
      <c r="O73" s="13">
        <v>1630</v>
      </c>
      <c r="P73" s="13">
        <v>1625</v>
      </c>
      <c r="Q73" s="13">
        <v>1615</v>
      </c>
      <c r="R73" s="13">
        <v>1610</v>
      </c>
      <c r="S73" s="13">
        <v>1600</v>
      </c>
      <c r="T73" s="13">
        <v>1595</v>
      </c>
      <c r="U73" s="13">
        <v>1585</v>
      </c>
      <c r="V73" s="13">
        <v>1575</v>
      </c>
      <c r="W73" s="13">
        <v>1570</v>
      </c>
      <c r="X73" s="13">
        <v>1560</v>
      </c>
      <c r="Y73" s="13">
        <v>1550</v>
      </c>
      <c r="Z73" s="13">
        <v>1540</v>
      </c>
      <c r="AA73" s="13">
        <v>1530</v>
      </c>
      <c r="AB73" s="13">
        <v>1520</v>
      </c>
      <c r="AC73" s="13">
        <v>1510</v>
      </c>
      <c r="AD73" s="13">
        <v>1500</v>
      </c>
      <c r="AE73" s="13">
        <v>1490</v>
      </c>
      <c r="AF73" s="13">
        <v>1480</v>
      </c>
      <c r="AG73" s="13">
        <v>1470</v>
      </c>
      <c r="AH73" s="13">
        <f t="shared" si="13"/>
        <v>1455</v>
      </c>
      <c r="AI73" s="13">
        <f t="shared" si="14"/>
        <v>1440</v>
      </c>
      <c r="AJ73" s="13">
        <f t="shared" si="15"/>
        <v>1430</v>
      </c>
      <c r="AK73" s="13">
        <v>1420</v>
      </c>
      <c r="AL73" s="13">
        <v>1410</v>
      </c>
      <c r="AM73" s="13">
        <f t="shared" si="16"/>
        <v>1400</v>
      </c>
      <c r="AN73" s="13">
        <f t="shared" si="17"/>
        <v>1385</v>
      </c>
      <c r="AO73" s="13">
        <f t="shared" si="18"/>
        <v>1375</v>
      </c>
      <c r="AP73" s="13">
        <f t="shared" si="19"/>
        <v>1365</v>
      </c>
      <c r="AQ73" s="13">
        <v>1355</v>
      </c>
    </row>
    <row r="74" spans="2:43" ht="15.55" customHeight="1" x14ac:dyDescent="0.55000000000000004">
      <c r="B74" s="13">
        <v>10900</v>
      </c>
      <c r="C74" s="13">
        <v>1705</v>
      </c>
      <c r="D74" s="13">
        <v>1695</v>
      </c>
      <c r="E74" s="13">
        <v>1690</v>
      </c>
      <c r="F74" s="13">
        <v>1685</v>
      </c>
      <c r="G74" s="13">
        <v>1675</v>
      </c>
      <c r="H74" s="13">
        <v>1670</v>
      </c>
      <c r="I74" s="13">
        <v>1665</v>
      </c>
      <c r="J74" s="13">
        <v>1660</v>
      </c>
      <c r="K74" s="13">
        <v>1655</v>
      </c>
      <c r="L74" s="13">
        <v>1650</v>
      </c>
      <c r="M74" s="13">
        <v>1645</v>
      </c>
      <c r="N74" s="13">
        <v>1635</v>
      </c>
      <c r="O74" s="13">
        <v>1625</v>
      </c>
      <c r="P74" s="13">
        <v>1620</v>
      </c>
      <c r="Q74" s="13">
        <v>1610</v>
      </c>
      <c r="R74" s="13">
        <v>1605</v>
      </c>
      <c r="S74" s="13">
        <v>1595</v>
      </c>
      <c r="T74" s="13">
        <v>1590</v>
      </c>
      <c r="U74" s="13">
        <v>1580</v>
      </c>
      <c r="V74" s="13">
        <v>1570</v>
      </c>
      <c r="W74" s="13">
        <v>1565</v>
      </c>
      <c r="X74" s="13">
        <v>1555</v>
      </c>
      <c r="Y74" s="13">
        <v>1545</v>
      </c>
      <c r="Z74" s="13">
        <v>1535</v>
      </c>
      <c r="AA74" s="13">
        <v>1525</v>
      </c>
      <c r="AB74" s="13">
        <v>1515</v>
      </c>
      <c r="AC74" s="13">
        <v>1505</v>
      </c>
      <c r="AD74" s="13">
        <v>1495</v>
      </c>
      <c r="AE74" s="13">
        <v>1485</v>
      </c>
      <c r="AF74" s="13">
        <v>1475</v>
      </c>
      <c r="AG74" s="13">
        <v>1465</v>
      </c>
      <c r="AH74" s="13">
        <f t="shared" si="13"/>
        <v>1450</v>
      </c>
      <c r="AI74" s="13">
        <f t="shared" si="14"/>
        <v>1435</v>
      </c>
      <c r="AJ74" s="13">
        <f t="shared" si="15"/>
        <v>1425</v>
      </c>
      <c r="AK74" s="13">
        <v>1415</v>
      </c>
      <c r="AL74" s="13">
        <v>1405</v>
      </c>
      <c r="AM74" s="13">
        <f t="shared" si="16"/>
        <v>1395</v>
      </c>
      <c r="AN74" s="13">
        <f t="shared" si="17"/>
        <v>1380</v>
      </c>
      <c r="AO74" s="13">
        <f t="shared" si="18"/>
        <v>1370</v>
      </c>
      <c r="AP74" s="13">
        <f t="shared" si="19"/>
        <v>1360</v>
      </c>
      <c r="AQ74" s="13">
        <v>1350</v>
      </c>
    </row>
    <row r="75" spans="2:43" ht="15.55" customHeight="1" x14ac:dyDescent="0.55000000000000004">
      <c r="B75" s="13">
        <v>11000</v>
      </c>
      <c r="C75" s="13">
        <v>1700</v>
      </c>
      <c r="D75" s="13">
        <v>1690</v>
      </c>
      <c r="E75" s="13">
        <v>1685</v>
      </c>
      <c r="F75" s="13">
        <v>1680</v>
      </c>
      <c r="G75" s="13">
        <v>1675</v>
      </c>
      <c r="H75" s="13">
        <v>1670</v>
      </c>
      <c r="I75" s="13">
        <v>1665</v>
      </c>
      <c r="J75" s="13">
        <v>1655</v>
      </c>
      <c r="K75" s="13">
        <v>1650</v>
      </c>
      <c r="L75" s="13">
        <v>1645</v>
      </c>
      <c r="M75" s="13">
        <v>1640</v>
      </c>
      <c r="N75" s="13">
        <v>1630</v>
      </c>
      <c r="O75" s="13">
        <v>1620</v>
      </c>
      <c r="P75" s="13">
        <v>1615</v>
      </c>
      <c r="Q75" s="13">
        <v>1605</v>
      </c>
      <c r="R75" s="13">
        <v>1600</v>
      </c>
      <c r="S75" s="13">
        <v>1590</v>
      </c>
      <c r="T75" s="13">
        <v>1585</v>
      </c>
      <c r="U75" s="13">
        <v>1575</v>
      </c>
      <c r="V75" s="13">
        <v>1565</v>
      </c>
      <c r="W75" s="13">
        <v>1560</v>
      </c>
      <c r="X75" s="13">
        <v>1550</v>
      </c>
      <c r="Y75" s="13">
        <v>1540</v>
      </c>
      <c r="Z75" s="13">
        <v>1530</v>
      </c>
      <c r="AA75" s="13">
        <v>1520</v>
      </c>
      <c r="AB75" s="13">
        <v>1510</v>
      </c>
      <c r="AC75" s="13">
        <v>1500</v>
      </c>
      <c r="AD75" s="13">
        <v>1490</v>
      </c>
      <c r="AE75" s="13">
        <v>1480</v>
      </c>
      <c r="AF75" s="13">
        <v>1470</v>
      </c>
      <c r="AG75" s="13">
        <v>1460</v>
      </c>
      <c r="AH75" s="13">
        <f t="shared" si="13"/>
        <v>1450</v>
      </c>
      <c r="AI75" s="13">
        <f t="shared" si="14"/>
        <v>1435</v>
      </c>
      <c r="AJ75" s="13">
        <f t="shared" si="15"/>
        <v>1425</v>
      </c>
      <c r="AK75" s="13">
        <v>1415</v>
      </c>
      <c r="AL75" s="13">
        <v>1405</v>
      </c>
      <c r="AM75" s="13">
        <f t="shared" si="16"/>
        <v>1395</v>
      </c>
      <c r="AN75" s="13">
        <f t="shared" si="17"/>
        <v>1380</v>
      </c>
      <c r="AO75" s="13">
        <f t="shared" si="18"/>
        <v>1370</v>
      </c>
      <c r="AP75" s="13">
        <f t="shared" si="19"/>
        <v>1360</v>
      </c>
      <c r="AQ75" s="13">
        <v>1350</v>
      </c>
    </row>
    <row r="76" spans="2:43" ht="15.55" customHeight="1" x14ac:dyDescent="0.55000000000000004">
      <c r="B76" s="13">
        <v>11100</v>
      </c>
      <c r="C76" s="13">
        <v>1695</v>
      </c>
      <c r="D76" s="13">
        <v>1690</v>
      </c>
      <c r="E76" s="13">
        <v>1685</v>
      </c>
      <c r="F76" s="13">
        <v>1680</v>
      </c>
      <c r="G76" s="13">
        <v>1670</v>
      </c>
      <c r="H76" s="13">
        <v>1665</v>
      </c>
      <c r="I76" s="13">
        <v>1660</v>
      </c>
      <c r="J76" s="13">
        <v>1650</v>
      </c>
      <c r="K76" s="13">
        <v>1645</v>
      </c>
      <c r="L76" s="13">
        <v>1640</v>
      </c>
      <c r="M76" s="13">
        <v>1635</v>
      </c>
      <c r="N76" s="13">
        <v>1625</v>
      </c>
      <c r="O76" s="13">
        <v>1615</v>
      </c>
      <c r="P76" s="13">
        <v>1610</v>
      </c>
      <c r="Q76" s="13">
        <v>1600</v>
      </c>
      <c r="R76" s="13">
        <v>1595</v>
      </c>
      <c r="S76" s="13">
        <v>1585</v>
      </c>
      <c r="T76" s="13">
        <v>1580</v>
      </c>
      <c r="U76" s="13">
        <v>1570</v>
      </c>
      <c r="V76" s="13">
        <v>1560</v>
      </c>
      <c r="W76" s="13">
        <v>1555</v>
      </c>
      <c r="X76" s="13">
        <v>1545</v>
      </c>
      <c r="Y76" s="13">
        <v>1535</v>
      </c>
      <c r="Z76" s="13">
        <v>1525</v>
      </c>
      <c r="AA76" s="13">
        <v>1515</v>
      </c>
      <c r="AB76" s="13">
        <v>1505</v>
      </c>
      <c r="AC76" s="13">
        <v>1495</v>
      </c>
      <c r="AD76" s="13">
        <v>1485</v>
      </c>
      <c r="AE76" s="13">
        <v>1475</v>
      </c>
      <c r="AF76" s="13">
        <v>1465</v>
      </c>
      <c r="AG76" s="13">
        <v>1455</v>
      </c>
      <c r="AH76" s="13">
        <f t="shared" si="13"/>
        <v>1445</v>
      </c>
      <c r="AI76" s="13">
        <f t="shared" si="14"/>
        <v>1430</v>
      </c>
      <c r="AJ76" s="13">
        <f t="shared" si="15"/>
        <v>1420</v>
      </c>
      <c r="AK76" s="13">
        <v>1410</v>
      </c>
      <c r="AL76" s="13">
        <v>1400</v>
      </c>
      <c r="AM76" s="13">
        <f t="shared" si="16"/>
        <v>1390</v>
      </c>
      <c r="AN76" s="13">
        <f t="shared" si="17"/>
        <v>1375</v>
      </c>
      <c r="AO76" s="13">
        <f t="shared" si="18"/>
        <v>1365</v>
      </c>
      <c r="AP76" s="13">
        <f t="shared" si="19"/>
        <v>1355</v>
      </c>
      <c r="AQ76" s="13">
        <v>1345</v>
      </c>
    </row>
    <row r="77" spans="2:43" ht="15.55" customHeight="1" x14ac:dyDescent="0.55000000000000004">
      <c r="B77" s="13">
        <v>11200</v>
      </c>
      <c r="C77" s="13">
        <v>1695</v>
      </c>
      <c r="D77" s="13">
        <v>1685</v>
      </c>
      <c r="E77" s="13">
        <v>1680</v>
      </c>
      <c r="F77" s="13">
        <v>1675</v>
      </c>
      <c r="G77" s="13">
        <v>1670</v>
      </c>
      <c r="H77" s="13">
        <v>1665</v>
      </c>
      <c r="I77" s="13">
        <v>1655</v>
      </c>
      <c r="J77" s="13">
        <v>1650</v>
      </c>
      <c r="K77" s="13">
        <v>1640</v>
      </c>
      <c r="L77" s="13">
        <v>1635</v>
      </c>
      <c r="M77" s="13">
        <v>1630</v>
      </c>
      <c r="N77" s="13">
        <v>1620</v>
      </c>
      <c r="O77" s="13">
        <v>1610</v>
      </c>
      <c r="P77" s="13">
        <v>1605</v>
      </c>
      <c r="Q77" s="13">
        <v>1595</v>
      </c>
      <c r="R77" s="13">
        <v>1590</v>
      </c>
      <c r="S77" s="13">
        <v>1585</v>
      </c>
      <c r="T77" s="13">
        <v>1575</v>
      </c>
      <c r="U77" s="13">
        <v>1565</v>
      </c>
      <c r="V77" s="13">
        <v>1555</v>
      </c>
      <c r="W77" s="13">
        <v>1550</v>
      </c>
      <c r="X77" s="13">
        <v>1540</v>
      </c>
      <c r="Y77" s="13">
        <v>1530</v>
      </c>
      <c r="Z77" s="13">
        <v>1520</v>
      </c>
      <c r="AA77" s="13">
        <v>1510</v>
      </c>
      <c r="AB77" s="13">
        <v>1500</v>
      </c>
      <c r="AC77" s="13">
        <v>1490</v>
      </c>
      <c r="AD77" s="13">
        <v>1480</v>
      </c>
      <c r="AE77" s="13">
        <v>1470</v>
      </c>
      <c r="AF77" s="13">
        <v>1460</v>
      </c>
      <c r="AG77" s="13">
        <v>1455</v>
      </c>
      <c r="AH77" s="13">
        <f t="shared" si="13"/>
        <v>1445</v>
      </c>
      <c r="AI77" s="13">
        <f t="shared" si="14"/>
        <v>1430</v>
      </c>
      <c r="AJ77" s="13">
        <f t="shared" si="15"/>
        <v>1420</v>
      </c>
      <c r="AK77" s="13">
        <v>1410</v>
      </c>
      <c r="AL77" s="13">
        <v>1400</v>
      </c>
      <c r="AM77" s="13">
        <f t="shared" si="16"/>
        <v>1385</v>
      </c>
      <c r="AN77" s="13">
        <f t="shared" si="17"/>
        <v>1370</v>
      </c>
      <c r="AO77" s="13">
        <f t="shared" si="18"/>
        <v>1360</v>
      </c>
      <c r="AP77" s="13">
        <f t="shared" si="19"/>
        <v>1350</v>
      </c>
      <c r="AQ77" s="13">
        <v>1340</v>
      </c>
    </row>
    <row r="78" spans="2:43" ht="15.55" customHeight="1" x14ac:dyDescent="0.55000000000000004">
      <c r="B78" s="13">
        <v>11300</v>
      </c>
      <c r="C78" s="13">
        <v>1690</v>
      </c>
      <c r="D78" s="13">
        <v>1685</v>
      </c>
      <c r="E78" s="13">
        <v>1680</v>
      </c>
      <c r="F78" s="13">
        <v>1670</v>
      </c>
      <c r="G78" s="13">
        <v>1665</v>
      </c>
      <c r="H78" s="13">
        <v>1660</v>
      </c>
      <c r="I78" s="13">
        <v>1650</v>
      </c>
      <c r="J78" s="13">
        <v>1645</v>
      </c>
      <c r="K78" s="13">
        <v>1640</v>
      </c>
      <c r="L78" s="13">
        <v>1630</v>
      </c>
      <c r="M78" s="13">
        <v>1625</v>
      </c>
      <c r="N78" s="13">
        <v>1615</v>
      </c>
      <c r="O78" s="13">
        <v>1605</v>
      </c>
      <c r="P78" s="13">
        <v>1600</v>
      </c>
      <c r="Q78" s="13">
        <v>1590</v>
      </c>
      <c r="R78" s="13">
        <v>1585</v>
      </c>
      <c r="S78" s="13">
        <v>1580</v>
      </c>
      <c r="T78" s="13">
        <v>1570</v>
      </c>
      <c r="U78" s="13">
        <v>1560</v>
      </c>
      <c r="V78" s="13">
        <v>1550</v>
      </c>
      <c r="W78" s="13">
        <v>1545</v>
      </c>
      <c r="X78" s="13">
        <v>1535</v>
      </c>
      <c r="Y78" s="13">
        <v>1525</v>
      </c>
      <c r="Z78" s="13">
        <v>1515</v>
      </c>
      <c r="AA78" s="13">
        <v>1505</v>
      </c>
      <c r="AB78" s="13">
        <v>1495</v>
      </c>
      <c r="AC78" s="13">
        <v>1485</v>
      </c>
      <c r="AD78" s="13">
        <v>1475</v>
      </c>
      <c r="AE78" s="13">
        <v>1465</v>
      </c>
      <c r="AF78" s="13">
        <v>1455</v>
      </c>
      <c r="AG78" s="13">
        <v>1450</v>
      </c>
      <c r="AH78" s="13">
        <f t="shared" si="13"/>
        <v>1440</v>
      </c>
      <c r="AI78" s="13">
        <f t="shared" si="14"/>
        <v>1425</v>
      </c>
      <c r="AJ78" s="13">
        <f t="shared" si="15"/>
        <v>1415</v>
      </c>
      <c r="AK78" s="13">
        <v>1405</v>
      </c>
      <c r="AL78" s="13">
        <v>1395</v>
      </c>
      <c r="AM78" s="13">
        <f t="shared" si="16"/>
        <v>1380</v>
      </c>
      <c r="AN78" s="13">
        <f t="shared" si="17"/>
        <v>1365</v>
      </c>
      <c r="AO78" s="13">
        <f t="shared" si="18"/>
        <v>1355</v>
      </c>
      <c r="AP78" s="13">
        <f t="shared" si="19"/>
        <v>1345</v>
      </c>
      <c r="AQ78" s="13">
        <v>1335</v>
      </c>
    </row>
    <row r="79" spans="2:43" ht="15.55" customHeight="1" x14ac:dyDescent="0.55000000000000004">
      <c r="B79" s="13">
        <v>11400</v>
      </c>
      <c r="C79" s="13">
        <v>1685</v>
      </c>
      <c r="D79" s="13">
        <v>1680</v>
      </c>
      <c r="E79" s="13">
        <v>1675</v>
      </c>
      <c r="F79" s="13">
        <v>1670</v>
      </c>
      <c r="G79" s="13">
        <v>1665</v>
      </c>
      <c r="H79" s="13">
        <v>1660</v>
      </c>
      <c r="I79" s="13">
        <v>1655</v>
      </c>
      <c r="J79" s="13">
        <v>1645</v>
      </c>
      <c r="K79" s="13">
        <v>1635</v>
      </c>
      <c r="L79" s="13">
        <v>1625</v>
      </c>
      <c r="M79" s="13">
        <v>1620</v>
      </c>
      <c r="N79" s="13">
        <v>1610</v>
      </c>
      <c r="O79" s="13">
        <v>1600</v>
      </c>
      <c r="P79" s="13">
        <v>1595</v>
      </c>
      <c r="Q79" s="13">
        <v>1585</v>
      </c>
      <c r="R79" s="13">
        <v>1580</v>
      </c>
      <c r="S79" s="13">
        <v>1575</v>
      </c>
      <c r="T79" s="13">
        <v>1565</v>
      </c>
      <c r="U79" s="13">
        <v>1555</v>
      </c>
      <c r="V79" s="13">
        <v>1545</v>
      </c>
      <c r="W79" s="13">
        <v>1540</v>
      </c>
      <c r="X79" s="13">
        <v>1530</v>
      </c>
      <c r="Y79" s="13">
        <v>1520</v>
      </c>
      <c r="Z79" s="13">
        <v>1510</v>
      </c>
      <c r="AA79" s="13">
        <v>1505</v>
      </c>
      <c r="AB79" s="13">
        <v>1495</v>
      </c>
      <c r="AC79" s="13">
        <v>1485</v>
      </c>
      <c r="AD79" s="13">
        <v>1475</v>
      </c>
      <c r="AE79" s="13">
        <v>1465</v>
      </c>
      <c r="AF79" s="13">
        <v>1455</v>
      </c>
      <c r="AG79" s="13">
        <v>1450</v>
      </c>
      <c r="AH79" s="13">
        <f t="shared" si="13"/>
        <v>1435</v>
      </c>
      <c r="AI79" s="13">
        <f t="shared" si="14"/>
        <v>1420</v>
      </c>
      <c r="AJ79" s="13">
        <f t="shared" si="15"/>
        <v>1410</v>
      </c>
      <c r="AK79" s="13">
        <v>1400</v>
      </c>
      <c r="AL79" s="13">
        <v>1390</v>
      </c>
      <c r="AM79" s="13">
        <f t="shared" si="16"/>
        <v>1375</v>
      </c>
      <c r="AN79" s="13">
        <f t="shared" si="17"/>
        <v>1360</v>
      </c>
      <c r="AO79" s="13">
        <f t="shared" si="18"/>
        <v>1350</v>
      </c>
      <c r="AP79" s="13">
        <f t="shared" si="19"/>
        <v>1340</v>
      </c>
      <c r="AQ79" s="13">
        <v>1330</v>
      </c>
    </row>
    <row r="80" spans="2:43" ht="15.55" customHeight="1" x14ac:dyDescent="0.55000000000000004">
      <c r="B80" s="13">
        <v>11500</v>
      </c>
      <c r="C80" s="13">
        <v>1685</v>
      </c>
      <c r="D80" s="13">
        <v>1675</v>
      </c>
      <c r="E80" s="13">
        <v>1670</v>
      </c>
      <c r="F80" s="13">
        <v>1665</v>
      </c>
      <c r="G80" s="13">
        <v>1660</v>
      </c>
      <c r="H80" s="13">
        <v>1655</v>
      </c>
      <c r="I80" s="13">
        <v>1650</v>
      </c>
      <c r="J80" s="13">
        <v>1640</v>
      </c>
      <c r="K80" s="13">
        <v>1630</v>
      </c>
      <c r="L80" s="13">
        <v>1620</v>
      </c>
      <c r="M80" s="13">
        <v>1615</v>
      </c>
      <c r="N80" s="13">
        <v>1605</v>
      </c>
      <c r="O80" s="13">
        <v>1595</v>
      </c>
      <c r="P80" s="13">
        <v>1590</v>
      </c>
      <c r="Q80" s="13">
        <v>1580</v>
      </c>
      <c r="R80" s="13">
        <v>1575</v>
      </c>
      <c r="S80" s="13">
        <v>1570</v>
      </c>
      <c r="T80" s="13">
        <v>1560</v>
      </c>
      <c r="U80" s="13">
        <v>1550</v>
      </c>
      <c r="V80" s="13">
        <v>1540</v>
      </c>
      <c r="W80" s="13">
        <v>1535</v>
      </c>
      <c r="X80" s="13">
        <v>1525</v>
      </c>
      <c r="Y80" s="13">
        <v>1515</v>
      </c>
      <c r="Z80" s="13">
        <v>1505</v>
      </c>
      <c r="AA80" s="13">
        <v>1500</v>
      </c>
      <c r="AB80" s="13">
        <v>1490</v>
      </c>
      <c r="AC80" s="13">
        <v>1480</v>
      </c>
      <c r="AD80" s="13">
        <v>1470</v>
      </c>
      <c r="AE80" s="13">
        <v>1460</v>
      </c>
      <c r="AF80" s="13">
        <v>1450</v>
      </c>
      <c r="AG80" s="13">
        <v>1445</v>
      </c>
      <c r="AH80" s="13">
        <f t="shared" si="13"/>
        <v>1430</v>
      </c>
      <c r="AI80" s="13">
        <f t="shared" si="14"/>
        <v>1415</v>
      </c>
      <c r="AJ80" s="13">
        <f t="shared" si="15"/>
        <v>1405</v>
      </c>
      <c r="AK80" s="13">
        <v>1395</v>
      </c>
      <c r="AL80" s="13">
        <v>1385</v>
      </c>
      <c r="AM80" s="13">
        <f t="shared" si="16"/>
        <v>1370</v>
      </c>
      <c r="AN80" s="13">
        <f t="shared" si="17"/>
        <v>1355</v>
      </c>
      <c r="AO80" s="13">
        <f t="shared" si="18"/>
        <v>1345</v>
      </c>
      <c r="AP80" s="13">
        <f t="shared" si="19"/>
        <v>1335</v>
      </c>
      <c r="AQ80" s="13">
        <v>1325</v>
      </c>
    </row>
    <row r="81" spans="2:43" ht="15.55" customHeight="1" x14ac:dyDescent="0.55000000000000004">
      <c r="B81" s="13">
        <v>11600</v>
      </c>
      <c r="C81" s="13">
        <v>1680</v>
      </c>
      <c r="D81" s="13">
        <v>1675</v>
      </c>
      <c r="E81" s="13">
        <v>1670</v>
      </c>
      <c r="F81" s="13">
        <v>1665</v>
      </c>
      <c r="G81" s="13">
        <v>1660</v>
      </c>
      <c r="H81" s="13">
        <v>1655</v>
      </c>
      <c r="I81" s="13">
        <v>1645</v>
      </c>
      <c r="J81" s="13">
        <v>1635</v>
      </c>
      <c r="K81" s="13">
        <v>1625</v>
      </c>
      <c r="L81" s="13">
        <v>1615</v>
      </c>
      <c r="M81" s="13">
        <v>1610</v>
      </c>
      <c r="N81" s="13">
        <v>1600</v>
      </c>
      <c r="O81" s="13">
        <v>1590</v>
      </c>
      <c r="P81" s="13">
        <v>1585</v>
      </c>
      <c r="Q81" s="13">
        <v>1575</v>
      </c>
      <c r="R81" s="13">
        <v>1570</v>
      </c>
      <c r="S81" s="13">
        <v>1565</v>
      </c>
      <c r="T81" s="13">
        <v>1560</v>
      </c>
      <c r="U81" s="13">
        <v>1550</v>
      </c>
      <c r="V81" s="13">
        <v>1540</v>
      </c>
      <c r="W81" s="13">
        <v>1535</v>
      </c>
      <c r="X81" s="13">
        <v>1525</v>
      </c>
      <c r="Y81" s="13">
        <v>1515</v>
      </c>
      <c r="Z81" s="13">
        <v>1505</v>
      </c>
      <c r="AA81" s="13">
        <v>1495</v>
      </c>
      <c r="AB81" s="13">
        <v>1490</v>
      </c>
      <c r="AC81" s="13">
        <v>1480</v>
      </c>
      <c r="AD81" s="13">
        <v>1470</v>
      </c>
      <c r="AE81" s="13">
        <v>1460</v>
      </c>
      <c r="AF81" s="13">
        <v>1450</v>
      </c>
      <c r="AG81" s="13">
        <v>1445</v>
      </c>
      <c r="AH81" s="13">
        <f t="shared" si="13"/>
        <v>1430</v>
      </c>
      <c r="AI81" s="13">
        <f t="shared" si="14"/>
        <v>1415</v>
      </c>
      <c r="AJ81" s="13">
        <f t="shared" si="15"/>
        <v>1405</v>
      </c>
      <c r="AK81" s="13">
        <v>1395</v>
      </c>
      <c r="AL81" s="13">
        <v>1385</v>
      </c>
      <c r="AM81" s="13">
        <f t="shared" si="16"/>
        <v>1370</v>
      </c>
      <c r="AN81" s="13">
        <f t="shared" si="17"/>
        <v>1355</v>
      </c>
      <c r="AO81" s="13">
        <f t="shared" si="18"/>
        <v>1345</v>
      </c>
      <c r="AP81" s="13">
        <f t="shared" si="19"/>
        <v>1335</v>
      </c>
      <c r="AQ81" s="13">
        <v>1325</v>
      </c>
    </row>
    <row r="82" spans="2:43" ht="15.55" customHeight="1" x14ac:dyDescent="0.55000000000000004">
      <c r="B82" s="13">
        <v>11700</v>
      </c>
      <c r="C82" s="13">
        <v>1675</v>
      </c>
      <c r="D82" s="13">
        <v>16670</v>
      </c>
      <c r="E82" s="13">
        <v>1665</v>
      </c>
      <c r="F82" s="13">
        <v>1660</v>
      </c>
      <c r="G82" s="13">
        <v>1655</v>
      </c>
      <c r="H82" s="13">
        <v>1650</v>
      </c>
      <c r="I82" s="13">
        <v>1640</v>
      </c>
      <c r="J82" s="13">
        <v>1630</v>
      </c>
      <c r="K82" s="13">
        <v>1620</v>
      </c>
      <c r="L82" s="13">
        <v>1610</v>
      </c>
      <c r="M82" s="13">
        <v>1605</v>
      </c>
      <c r="N82" s="13">
        <v>1595</v>
      </c>
      <c r="O82" s="13">
        <v>1585</v>
      </c>
      <c r="P82" s="13">
        <v>1580</v>
      </c>
      <c r="Q82" s="13">
        <v>1570</v>
      </c>
      <c r="R82" s="13">
        <v>1565</v>
      </c>
      <c r="S82" s="13">
        <v>1560</v>
      </c>
      <c r="T82" s="13">
        <v>1555</v>
      </c>
      <c r="U82" s="13">
        <v>1545</v>
      </c>
      <c r="V82" s="13">
        <v>1535</v>
      </c>
      <c r="W82" s="13">
        <v>1530</v>
      </c>
      <c r="X82" s="13">
        <v>1520</v>
      </c>
      <c r="Y82" s="13">
        <v>1510</v>
      </c>
      <c r="Z82" s="13">
        <v>1500</v>
      </c>
      <c r="AA82" s="13">
        <v>1490</v>
      </c>
      <c r="AB82" s="13">
        <v>1485</v>
      </c>
      <c r="AC82" s="13">
        <v>1475</v>
      </c>
      <c r="AD82" s="13">
        <v>1465</v>
      </c>
      <c r="AE82" s="13">
        <v>1455</v>
      </c>
      <c r="AF82" s="13">
        <v>1445</v>
      </c>
      <c r="AG82" s="13">
        <v>1440</v>
      </c>
      <c r="AH82" s="13">
        <f t="shared" si="13"/>
        <v>1425</v>
      </c>
      <c r="AI82" s="13">
        <f t="shared" si="14"/>
        <v>1410</v>
      </c>
      <c r="AJ82" s="13">
        <f t="shared" si="15"/>
        <v>1400</v>
      </c>
      <c r="AK82" s="13">
        <v>1390</v>
      </c>
      <c r="AL82" s="13">
        <v>1380</v>
      </c>
      <c r="AM82" s="13">
        <f t="shared" si="16"/>
        <v>1365</v>
      </c>
      <c r="AN82" s="13">
        <f t="shared" si="17"/>
        <v>1350</v>
      </c>
      <c r="AO82" s="13">
        <f t="shared" si="18"/>
        <v>1340</v>
      </c>
      <c r="AP82" s="13">
        <f t="shared" si="19"/>
        <v>1330</v>
      </c>
      <c r="AQ82" s="13">
        <v>1320</v>
      </c>
    </row>
    <row r="83" spans="2:43" ht="15.55" customHeight="1" x14ac:dyDescent="0.55000000000000004">
      <c r="B83" s="13">
        <v>11800</v>
      </c>
      <c r="C83" s="13">
        <v>1675</v>
      </c>
      <c r="D83" s="13">
        <v>1670</v>
      </c>
      <c r="E83" s="13">
        <v>1665</v>
      </c>
      <c r="F83" s="13">
        <v>1660</v>
      </c>
      <c r="G83" s="13">
        <v>1650</v>
      </c>
      <c r="H83" s="13">
        <v>1645</v>
      </c>
      <c r="I83" s="13">
        <v>1635</v>
      </c>
      <c r="J83" s="13">
        <v>1625</v>
      </c>
      <c r="K83" s="13">
        <v>1615</v>
      </c>
      <c r="L83" s="13">
        <v>1605</v>
      </c>
      <c r="M83" s="13">
        <v>1600</v>
      </c>
      <c r="N83" s="13">
        <v>1590</v>
      </c>
      <c r="O83" s="13">
        <v>1585</v>
      </c>
      <c r="P83" s="13">
        <v>1580</v>
      </c>
      <c r="Q83" s="13">
        <v>1570</v>
      </c>
      <c r="R83" s="13">
        <v>1560</v>
      </c>
      <c r="S83" s="13">
        <v>1555</v>
      </c>
      <c r="T83" s="13">
        <v>1550</v>
      </c>
      <c r="U83" s="13">
        <v>1540</v>
      </c>
      <c r="V83" s="13">
        <v>1530</v>
      </c>
      <c r="W83" s="13">
        <v>1525</v>
      </c>
      <c r="X83" s="13">
        <v>1515</v>
      </c>
      <c r="Y83" s="13">
        <v>1505</v>
      </c>
      <c r="Z83" s="13">
        <v>1495</v>
      </c>
      <c r="AA83" s="13">
        <v>1485</v>
      </c>
      <c r="AB83" s="13">
        <v>1480</v>
      </c>
      <c r="AC83" s="13">
        <v>1475</v>
      </c>
      <c r="AD83" s="13">
        <v>1465</v>
      </c>
      <c r="AE83" s="13">
        <v>1455</v>
      </c>
      <c r="AF83" s="13">
        <v>1445</v>
      </c>
      <c r="AG83" s="13">
        <v>1440</v>
      </c>
      <c r="AH83" s="13">
        <f t="shared" si="13"/>
        <v>1420</v>
      </c>
      <c r="AI83" s="13">
        <f t="shared" si="14"/>
        <v>1405</v>
      </c>
      <c r="AJ83" s="13">
        <f t="shared" si="15"/>
        <v>1395</v>
      </c>
      <c r="AK83" s="13">
        <v>1385</v>
      </c>
      <c r="AL83" s="13">
        <v>1375</v>
      </c>
      <c r="AM83" s="13">
        <f t="shared" si="16"/>
        <v>1360</v>
      </c>
      <c r="AN83" s="13">
        <f t="shared" si="17"/>
        <v>1345</v>
      </c>
      <c r="AO83" s="13">
        <f t="shared" si="18"/>
        <v>1335</v>
      </c>
      <c r="AP83" s="13">
        <f t="shared" si="19"/>
        <v>1325</v>
      </c>
      <c r="AQ83" s="13">
        <v>1315</v>
      </c>
    </row>
    <row r="84" spans="2:43" ht="15.55" customHeight="1" x14ac:dyDescent="0.55000000000000004">
      <c r="B84" s="13">
        <v>11900</v>
      </c>
      <c r="C84" s="13">
        <v>1670</v>
      </c>
      <c r="D84" s="13">
        <v>1665</v>
      </c>
      <c r="E84" s="13">
        <v>1660</v>
      </c>
      <c r="F84" s="13">
        <v>1655</v>
      </c>
      <c r="G84" s="13">
        <v>1645</v>
      </c>
      <c r="H84" s="13">
        <v>1640</v>
      </c>
      <c r="I84" s="13">
        <v>1630</v>
      </c>
      <c r="J84" s="13">
        <v>1620</v>
      </c>
      <c r="K84" s="13">
        <v>1610</v>
      </c>
      <c r="L84" s="13">
        <v>1600</v>
      </c>
      <c r="M84" s="13">
        <v>1595</v>
      </c>
      <c r="N84" s="13">
        <v>1585</v>
      </c>
      <c r="O84" s="13">
        <v>1580</v>
      </c>
      <c r="P84" s="13">
        <v>1575</v>
      </c>
      <c r="Q84" s="13">
        <v>1565</v>
      </c>
      <c r="R84" s="13">
        <v>1555</v>
      </c>
      <c r="S84" s="13">
        <v>1550</v>
      </c>
      <c r="T84" s="13">
        <v>1545</v>
      </c>
      <c r="U84" s="13">
        <v>1535</v>
      </c>
      <c r="V84" s="13">
        <v>1525</v>
      </c>
      <c r="W84" s="13">
        <v>1520</v>
      </c>
      <c r="X84" s="13">
        <v>1510</v>
      </c>
      <c r="Y84" s="13">
        <v>1500</v>
      </c>
      <c r="Z84" s="13">
        <v>1490</v>
      </c>
      <c r="AA84" s="13">
        <v>1480</v>
      </c>
      <c r="AB84" s="13">
        <v>1475</v>
      </c>
      <c r="AC84" s="13">
        <v>1470</v>
      </c>
      <c r="AD84" s="13">
        <v>1460</v>
      </c>
      <c r="AE84" s="13">
        <v>1450</v>
      </c>
      <c r="AF84" s="13">
        <v>1440</v>
      </c>
      <c r="AG84" s="13">
        <v>1435</v>
      </c>
      <c r="AH84" s="13">
        <f t="shared" si="13"/>
        <v>1415</v>
      </c>
      <c r="AI84" s="13">
        <f t="shared" si="14"/>
        <v>1400</v>
      </c>
      <c r="AJ84" s="13">
        <f t="shared" ref="AJ84:AJ102" si="20">AK84+10</f>
        <v>1390</v>
      </c>
      <c r="AK84" s="13">
        <v>1380</v>
      </c>
      <c r="AL84" s="13">
        <v>1370</v>
      </c>
      <c r="AM84" s="13">
        <f t="shared" si="16"/>
        <v>1355</v>
      </c>
      <c r="AN84" s="13">
        <f t="shared" si="17"/>
        <v>1340</v>
      </c>
      <c r="AO84" s="13">
        <f t="shared" si="18"/>
        <v>1330</v>
      </c>
      <c r="AP84" s="13">
        <f t="shared" si="19"/>
        <v>1320</v>
      </c>
      <c r="AQ84" s="13">
        <v>1310</v>
      </c>
    </row>
    <row r="85" spans="2:43" ht="15.55" customHeight="1" x14ac:dyDescent="0.55000000000000004">
      <c r="B85" s="13">
        <v>12000</v>
      </c>
      <c r="C85" s="13">
        <v>1670</v>
      </c>
      <c r="D85" s="13">
        <v>1660</v>
      </c>
      <c r="E85" s="13">
        <v>1655</v>
      </c>
      <c r="F85" s="13">
        <v>1650</v>
      </c>
      <c r="G85" s="13">
        <v>1645</v>
      </c>
      <c r="H85" s="13">
        <v>1640</v>
      </c>
      <c r="I85" s="13">
        <v>1630</v>
      </c>
      <c r="J85" s="13">
        <v>1620</v>
      </c>
      <c r="K85" s="13">
        <v>1610</v>
      </c>
      <c r="L85" s="13">
        <v>1600</v>
      </c>
      <c r="M85" s="13">
        <v>1590</v>
      </c>
      <c r="N85" s="13">
        <v>1585</v>
      </c>
      <c r="O85" s="13">
        <v>1580</v>
      </c>
      <c r="P85" s="13">
        <v>1575</v>
      </c>
      <c r="Q85" s="13">
        <v>1565</v>
      </c>
      <c r="R85" s="13">
        <v>1555</v>
      </c>
      <c r="S85" s="13">
        <v>1545</v>
      </c>
      <c r="T85" s="13">
        <v>1540</v>
      </c>
      <c r="U85" s="13">
        <v>1535</v>
      </c>
      <c r="V85" s="13">
        <v>1525</v>
      </c>
      <c r="W85" s="13">
        <v>1520</v>
      </c>
      <c r="X85" s="13">
        <v>1510</v>
      </c>
      <c r="Y85" s="13">
        <v>1500</v>
      </c>
      <c r="Z85" s="13">
        <v>1490</v>
      </c>
      <c r="AA85" s="13">
        <v>1480</v>
      </c>
      <c r="AB85" s="13">
        <v>1475</v>
      </c>
      <c r="AC85" s="13">
        <v>1465</v>
      </c>
      <c r="AD85" s="13">
        <v>1455</v>
      </c>
      <c r="AE85" s="13">
        <v>1445</v>
      </c>
      <c r="AF85" s="13">
        <v>1435</v>
      </c>
      <c r="AG85" s="13">
        <v>1430</v>
      </c>
      <c r="AH85" s="13">
        <f t="shared" si="13"/>
        <v>1415</v>
      </c>
      <c r="AI85" s="13">
        <f t="shared" si="14"/>
        <v>1400</v>
      </c>
      <c r="AJ85" s="13">
        <f t="shared" si="20"/>
        <v>1390</v>
      </c>
      <c r="AK85" s="13">
        <v>1380</v>
      </c>
      <c r="AL85" s="13">
        <v>1370</v>
      </c>
      <c r="AM85" s="13">
        <f t="shared" si="16"/>
        <v>1355</v>
      </c>
      <c r="AN85" s="13">
        <f t="shared" si="17"/>
        <v>1340</v>
      </c>
      <c r="AO85" s="13">
        <f t="shared" si="18"/>
        <v>1330</v>
      </c>
      <c r="AP85" s="13">
        <f t="shared" si="19"/>
        <v>1320</v>
      </c>
      <c r="AQ85" s="13">
        <v>1310</v>
      </c>
    </row>
    <row r="86" spans="2:43" ht="15.55" customHeight="1" x14ac:dyDescent="0.55000000000000004">
      <c r="B86" s="13">
        <v>12100</v>
      </c>
      <c r="M86" s="13">
        <v>1585</v>
      </c>
      <c r="N86" s="13">
        <v>1580</v>
      </c>
      <c r="O86" s="13">
        <v>1575</v>
      </c>
      <c r="P86" s="13">
        <v>1570</v>
      </c>
      <c r="Q86" s="13">
        <v>1560</v>
      </c>
      <c r="R86" s="13">
        <v>1550</v>
      </c>
      <c r="S86" s="13">
        <v>1540</v>
      </c>
      <c r="T86" s="13">
        <v>1535</v>
      </c>
      <c r="U86" s="13">
        <v>1530</v>
      </c>
      <c r="V86" s="13">
        <v>1520</v>
      </c>
      <c r="W86" s="13">
        <v>1515</v>
      </c>
      <c r="X86" s="13">
        <v>1505</v>
      </c>
      <c r="Y86" s="13">
        <v>1495</v>
      </c>
      <c r="Z86" s="13">
        <v>1485</v>
      </c>
      <c r="AA86" s="13">
        <v>1475</v>
      </c>
      <c r="AB86" s="13">
        <v>1465</v>
      </c>
      <c r="AC86" s="13">
        <v>1460</v>
      </c>
      <c r="AD86" s="13">
        <v>1450</v>
      </c>
      <c r="AE86" s="13">
        <v>1440</v>
      </c>
      <c r="AF86" s="13">
        <v>1430</v>
      </c>
      <c r="AG86" s="13">
        <v>1425</v>
      </c>
      <c r="AH86" s="13">
        <f t="shared" si="13"/>
        <v>1410</v>
      </c>
      <c r="AI86" s="13">
        <f t="shared" si="14"/>
        <v>1395</v>
      </c>
      <c r="AJ86" s="13">
        <f t="shared" si="20"/>
        <v>1385</v>
      </c>
      <c r="AK86" s="13">
        <v>1375</v>
      </c>
      <c r="AL86" s="13">
        <v>1365</v>
      </c>
      <c r="AM86" s="13">
        <f t="shared" si="16"/>
        <v>1350</v>
      </c>
      <c r="AN86" s="13">
        <f t="shared" si="17"/>
        <v>1335</v>
      </c>
      <c r="AO86" s="13">
        <f t="shared" si="18"/>
        <v>1325</v>
      </c>
      <c r="AP86" s="13">
        <f t="shared" si="19"/>
        <v>1315</v>
      </c>
      <c r="AQ86" s="13">
        <v>1305</v>
      </c>
    </row>
    <row r="87" spans="2:43" ht="15.55" customHeight="1" x14ac:dyDescent="0.55000000000000004">
      <c r="B87" s="13">
        <v>12200</v>
      </c>
      <c r="M87" s="13">
        <v>1580</v>
      </c>
      <c r="N87" s="13">
        <v>1575</v>
      </c>
      <c r="O87" s="13">
        <v>1570</v>
      </c>
      <c r="P87" s="13">
        <v>1565</v>
      </c>
      <c r="Q87" s="13">
        <v>1555</v>
      </c>
      <c r="R87" s="13">
        <v>1545</v>
      </c>
      <c r="S87" s="13">
        <v>1535</v>
      </c>
      <c r="T87" s="13">
        <v>1530</v>
      </c>
      <c r="U87" s="13">
        <v>1525</v>
      </c>
      <c r="V87" s="13">
        <v>1515</v>
      </c>
      <c r="W87" s="13">
        <v>1510</v>
      </c>
      <c r="X87" s="13">
        <v>1500</v>
      </c>
      <c r="Y87" s="13">
        <v>1490</v>
      </c>
      <c r="Z87" s="13">
        <v>1480</v>
      </c>
      <c r="AA87" s="13">
        <v>1470</v>
      </c>
      <c r="AB87" s="13">
        <v>1465</v>
      </c>
      <c r="AC87" s="13">
        <v>1455</v>
      </c>
      <c r="AD87" s="13">
        <v>1445</v>
      </c>
      <c r="AE87" s="13">
        <v>1435</v>
      </c>
      <c r="AF87" s="13">
        <v>1425</v>
      </c>
      <c r="AG87" s="13">
        <v>1420</v>
      </c>
      <c r="AH87" s="13">
        <f t="shared" si="13"/>
        <v>1405</v>
      </c>
      <c r="AI87" s="13">
        <f t="shared" si="14"/>
        <v>1390</v>
      </c>
      <c r="AJ87" s="13">
        <f t="shared" si="20"/>
        <v>1380</v>
      </c>
      <c r="AK87" s="13">
        <v>1370</v>
      </c>
      <c r="AL87" s="13">
        <v>1360</v>
      </c>
      <c r="AM87" s="13">
        <f t="shared" si="16"/>
        <v>1345</v>
      </c>
      <c r="AN87" s="13">
        <f t="shared" si="17"/>
        <v>1330</v>
      </c>
      <c r="AO87" s="13">
        <f t="shared" si="18"/>
        <v>1320</v>
      </c>
      <c r="AP87" s="13">
        <f t="shared" si="19"/>
        <v>1310</v>
      </c>
      <c r="AQ87" s="13">
        <v>1300</v>
      </c>
    </row>
    <row r="88" spans="2:43" ht="15.55" customHeight="1" x14ac:dyDescent="0.55000000000000004">
      <c r="B88" s="13">
        <v>12300</v>
      </c>
      <c r="M88" s="13">
        <v>1575</v>
      </c>
      <c r="N88" s="13">
        <v>1570</v>
      </c>
      <c r="O88" s="13">
        <v>1565</v>
      </c>
      <c r="P88" s="13">
        <v>1560</v>
      </c>
      <c r="Q88" s="13">
        <v>1550</v>
      </c>
      <c r="R88" s="13">
        <v>1540</v>
      </c>
      <c r="S88" s="13">
        <v>1530</v>
      </c>
      <c r="T88" s="13">
        <v>1525</v>
      </c>
      <c r="U88" s="13">
        <v>1520</v>
      </c>
      <c r="V88" s="13">
        <v>1510</v>
      </c>
      <c r="W88" s="13">
        <v>1505</v>
      </c>
      <c r="X88" s="13">
        <v>1495</v>
      </c>
      <c r="Y88" s="13">
        <v>1485</v>
      </c>
      <c r="Z88" s="13">
        <v>1475</v>
      </c>
      <c r="AA88" s="13">
        <v>1465</v>
      </c>
      <c r="AB88" s="13">
        <v>1460</v>
      </c>
      <c r="AC88" s="13">
        <v>1450</v>
      </c>
      <c r="AD88" s="13">
        <v>1440</v>
      </c>
      <c r="AE88" s="13">
        <v>1430</v>
      </c>
      <c r="AF88" s="13">
        <v>1420</v>
      </c>
      <c r="AG88" s="13">
        <v>1415</v>
      </c>
      <c r="AH88" s="13">
        <f t="shared" si="13"/>
        <v>1400</v>
      </c>
      <c r="AI88" s="13">
        <f t="shared" si="14"/>
        <v>1385</v>
      </c>
      <c r="AJ88" s="13">
        <f t="shared" si="20"/>
        <v>1375</v>
      </c>
      <c r="AK88" s="13">
        <v>1365</v>
      </c>
      <c r="AL88" s="13">
        <v>1355</v>
      </c>
      <c r="AM88" s="13">
        <f t="shared" si="16"/>
        <v>1340</v>
      </c>
      <c r="AN88" s="13">
        <f t="shared" si="17"/>
        <v>1325</v>
      </c>
      <c r="AO88" s="13">
        <f t="shared" si="18"/>
        <v>1315</v>
      </c>
      <c r="AP88" s="13">
        <f t="shared" si="19"/>
        <v>1305</v>
      </c>
      <c r="AQ88" s="13">
        <v>1295</v>
      </c>
    </row>
    <row r="89" spans="2:43" ht="15.55" customHeight="1" x14ac:dyDescent="0.55000000000000004">
      <c r="B89" s="13">
        <v>12400</v>
      </c>
      <c r="M89" s="13">
        <v>1570</v>
      </c>
      <c r="N89" s="13">
        <v>1565</v>
      </c>
      <c r="O89" s="13">
        <v>1560</v>
      </c>
      <c r="P89" s="13">
        <v>1555</v>
      </c>
      <c r="Q89" s="13">
        <v>1545</v>
      </c>
      <c r="R89" s="13">
        <v>1535</v>
      </c>
      <c r="S89" s="13">
        <v>1525</v>
      </c>
      <c r="T89" s="13">
        <v>1520</v>
      </c>
      <c r="U89" s="13">
        <v>1515</v>
      </c>
      <c r="V89" s="13">
        <v>1505</v>
      </c>
      <c r="W89" s="13">
        <v>1500</v>
      </c>
      <c r="X89" s="13">
        <v>1490</v>
      </c>
      <c r="Y89" s="13">
        <v>1480</v>
      </c>
      <c r="Z89" s="13">
        <v>1470</v>
      </c>
      <c r="AA89" s="13">
        <v>1460</v>
      </c>
      <c r="AB89" s="13">
        <v>1455</v>
      </c>
      <c r="AC89" s="13">
        <v>1445</v>
      </c>
      <c r="AD89" s="13">
        <v>1435</v>
      </c>
      <c r="AE89" s="13">
        <v>1425</v>
      </c>
      <c r="AF89" s="13">
        <v>1415</v>
      </c>
      <c r="AG89" s="13">
        <v>1410</v>
      </c>
      <c r="AH89" s="13">
        <f t="shared" si="13"/>
        <v>1395</v>
      </c>
      <c r="AI89" s="13">
        <f t="shared" si="14"/>
        <v>1380</v>
      </c>
      <c r="AJ89" s="13">
        <f t="shared" si="20"/>
        <v>1370</v>
      </c>
      <c r="AK89" s="13">
        <v>1360</v>
      </c>
      <c r="AL89" s="13">
        <v>1350</v>
      </c>
      <c r="AM89" s="13">
        <f t="shared" si="16"/>
        <v>1335</v>
      </c>
      <c r="AN89" s="13">
        <f t="shared" si="17"/>
        <v>1320</v>
      </c>
      <c r="AO89" s="13">
        <f t="shared" si="18"/>
        <v>1310</v>
      </c>
      <c r="AP89" s="13">
        <f t="shared" si="19"/>
        <v>1300</v>
      </c>
      <c r="AQ89" s="13">
        <v>1290</v>
      </c>
    </row>
    <row r="90" spans="2:43" ht="15.55" customHeight="1" x14ac:dyDescent="0.55000000000000004">
      <c r="B90" s="13">
        <v>12500</v>
      </c>
      <c r="M90" s="13">
        <v>1565</v>
      </c>
      <c r="N90" s="13">
        <v>1560</v>
      </c>
      <c r="O90" s="13">
        <v>1555</v>
      </c>
      <c r="P90" s="13">
        <v>1550</v>
      </c>
      <c r="Q90" s="13">
        <v>1540</v>
      </c>
      <c r="R90" s="13">
        <v>1530</v>
      </c>
      <c r="S90" s="13">
        <v>1520</v>
      </c>
      <c r="T90" s="13">
        <v>1515</v>
      </c>
      <c r="U90" s="13">
        <v>1510</v>
      </c>
      <c r="V90" s="13">
        <v>1500</v>
      </c>
      <c r="W90" s="13">
        <v>1495</v>
      </c>
      <c r="X90" s="13">
        <v>1485</v>
      </c>
      <c r="Y90" s="13">
        <v>1475</v>
      </c>
      <c r="Z90" s="13">
        <v>1465</v>
      </c>
      <c r="AA90" s="13">
        <v>1455</v>
      </c>
      <c r="AB90" s="13">
        <v>1450</v>
      </c>
      <c r="AC90" s="13">
        <v>1440</v>
      </c>
      <c r="AD90" s="13">
        <v>1430</v>
      </c>
      <c r="AE90" s="13">
        <v>1420</v>
      </c>
      <c r="AF90" s="13">
        <v>1410</v>
      </c>
      <c r="AG90" s="13">
        <v>1405</v>
      </c>
      <c r="AH90" s="13">
        <f t="shared" si="13"/>
        <v>1390</v>
      </c>
      <c r="AI90" s="13">
        <f t="shared" si="14"/>
        <v>1375</v>
      </c>
      <c r="AJ90" s="13">
        <f t="shared" si="20"/>
        <v>1365</v>
      </c>
      <c r="AK90" s="13">
        <v>1355</v>
      </c>
      <c r="AL90" s="13">
        <v>1345</v>
      </c>
      <c r="AM90" s="13">
        <f t="shared" si="16"/>
        <v>1340</v>
      </c>
      <c r="AN90" s="13">
        <f t="shared" si="17"/>
        <v>1325</v>
      </c>
      <c r="AO90" s="13">
        <f t="shared" si="18"/>
        <v>1315</v>
      </c>
      <c r="AP90" s="13">
        <f t="shared" si="19"/>
        <v>1305</v>
      </c>
      <c r="AQ90" s="13">
        <v>1295</v>
      </c>
    </row>
    <row r="91" spans="2:43" ht="15.55" customHeight="1" x14ac:dyDescent="0.55000000000000004">
      <c r="B91" s="13">
        <v>12600</v>
      </c>
      <c r="M91" s="13">
        <v>1565</v>
      </c>
      <c r="N91" s="13">
        <v>1555</v>
      </c>
      <c r="O91" s="13">
        <v>1550</v>
      </c>
      <c r="P91" s="13">
        <v>1545</v>
      </c>
      <c r="Q91" s="13">
        <v>1535</v>
      </c>
      <c r="R91" s="13">
        <v>1525</v>
      </c>
      <c r="S91" s="13">
        <v>1515</v>
      </c>
      <c r="T91" s="13">
        <v>1510</v>
      </c>
      <c r="U91" s="13">
        <v>1505</v>
      </c>
      <c r="V91" s="13">
        <v>1495</v>
      </c>
      <c r="W91" s="13">
        <v>1490</v>
      </c>
      <c r="X91" s="13">
        <v>1480</v>
      </c>
      <c r="Y91" s="13">
        <v>1470</v>
      </c>
      <c r="Z91" s="13">
        <v>1460</v>
      </c>
      <c r="AA91" s="13">
        <v>1450</v>
      </c>
      <c r="AB91" s="13">
        <v>1445</v>
      </c>
      <c r="AC91" s="13">
        <v>1435</v>
      </c>
      <c r="AD91" s="13">
        <v>1425</v>
      </c>
      <c r="AE91" s="13">
        <v>1415</v>
      </c>
      <c r="AF91" s="13">
        <v>1405</v>
      </c>
      <c r="AG91" s="13">
        <v>1400</v>
      </c>
      <c r="AH91" s="13">
        <f t="shared" si="13"/>
        <v>1385</v>
      </c>
      <c r="AI91" s="13">
        <f t="shared" si="14"/>
        <v>1370</v>
      </c>
      <c r="AJ91" s="13">
        <f t="shared" si="20"/>
        <v>1360</v>
      </c>
      <c r="AK91" s="13">
        <v>1350</v>
      </c>
      <c r="AL91" s="13">
        <v>1340</v>
      </c>
      <c r="AM91" s="13">
        <f t="shared" si="16"/>
        <v>1325</v>
      </c>
      <c r="AN91" s="13">
        <f t="shared" si="17"/>
        <v>1310</v>
      </c>
      <c r="AO91" s="13">
        <f t="shared" si="18"/>
        <v>1300</v>
      </c>
      <c r="AP91" s="13">
        <f t="shared" si="19"/>
        <v>1290</v>
      </c>
      <c r="AQ91" s="13">
        <v>1280</v>
      </c>
    </row>
    <row r="92" spans="2:43" ht="15.55" customHeight="1" x14ac:dyDescent="0.55000000000000004">
      <c r="B92" s="13">
        <v>12700</v>
      </c>
      <c r="M92" s="13">
        <v>1560</v>
      </c>
      <c r="N92" s="13">
        <v>1550</v>
      </c>
      <c r="O92" s="13">
        <v>1545</v>
      </c>
      <c r="P92" s="13">
        <v>1540</v>
      </c>
      <c r="Q92" s="13">
        <v>1530</v>
      </c>
      <c r="R92" s="13">
        <v>1520</v>
      </c>
      <c r="S92" s="13">
        <v>1510</v>
      </c>
      <c r="T92" s="13">
        <v>1505</v>
      </c>
      <c r="U92" s="13">
        <v>1500</v>
      </c>
      <c r="V92" s="13">
        <v>1490</v>
      </c>
      <c r="W92" s="13">
        <v>1485</v>
      </c>
      <c r="X92" s="13">
        <v>1475</v>
      </c>
      <c r="Y92" s="13">
        <v>1465</v>
      </c>
      <c r="Z92" s="13">
        <v>1455</v>
      </c>
      <c r="AA92" s="13">
        <v>1445</v>
      </c>
      <c r="AB92" s="13">
        <v>1440</v>
      </c>
      <c r="AC92" s="13">
        <v>1430</v>
      </c>
      <c r="AD92" s="13">
        <v>1420</v>
      </c>
      <c r="AE92" s="13">
        <v>1410</v>
      </c>
      <c r="AF92" s="13">
        <v>1400</v>
      </c>
      <c r="AG92" s="13">
        <v>1395</v>
      </c>
      <c r="AH92" s="13">
        <f>AI92+15</f>
        <v>1380</v>
      </c>
      <c r="AI92" s="13">
        <f t="shared" si="14"/>
        <v>1365</v>
      </c>
      <c r="AJ92" s="13">
        <f t="shared" si="20"/>
        <v>1355</v>
      </c>
      <c r="AK92" s="13">
        <v>1345</v>
      </c>
      <c r="AL92" s="13">
        <v>1335</v>
      </c>
      <c r="AM92" s="13">
        <f>AN92+15</f>
        <v>1325</v>
      </c>
      <c r="AN92" s="13">
        <f t="shared" si="17"/>
        <v>1310</v>
      </c>
      <c r="AO92" s="13">
        <f t="shared" si="18"/>
        <v>1300</v>
      </c>
      <c r="AP92" s="13">
        <f t="shared" si="19"/>
        <v>1290</v>
      </c>
      <c r="AQ92" s="13">
        <v>1280</v>
      </c>
    </row>
    <row r="93" spans="2:43" ht="15.55" customHeight="1" x14ac:dyDescent="0.55000000000000004">
      <c r="B93" s="13">
        <v>12800</v>
      </c>
      <c r="M93" s="13">
        <v>1555</v>
      </c>
      <c r="N93" s="13">
        <v>1545</v>
      </c>
      <c r="O93" s="13">
        <v>1540</v>
      </c>
      <c r="P93" s="13">
        <v>1535</v>
      </c>
      <c r="Q93" s="13">
        <v>1525</v>
      </c>
      <c r="R93" s="13">
        <v>1515</v>
      </c>
      <c r="S93" s="13">
        <v>1505</v>
      </c>
      <c r="T93" s="13">
        <v>1500</v>
      </c>
      <c r="U93" s="13">
        <v>1495</v>
      </c>
      <c r="V93" s="13">
        <v>1490</v>
      </c>
      <c r="W93" s="13">
        <v>1480</v>
      </c>
      <c r="X93" s="13">
        <v>1470</v>
      </c>
      <c r="Y93" s="13">
        <v>1460</v>
      </c>
      <c r="Z93" s="13">
        <v>1450</v>
      </c>
      <c r="AA93" s="13">
        <v>1440</v>
      </c>
      <c r="AB93" s="13">
        <v>1435</v>
      </c>
      <c r="AC93" s="13">
        <v>1425</v>
      </c>
      <c r="AD93" s="13">
        <v>1415</v>
      </c>
      <c r="AE93" s="13">
        <v>1405</v>
      </c>
      <c r="AF93" s="13">
        <v>1395</v>
      </c>
      <c r="AG93" s="13">
        <v>1390</v>
      </c>
      <c r="AH93" s="13">
        <f>AI93+15</f>
        <v>1375</v>
      </c>
      <c r="AI93" s="13">
        <f t="shared" si="14"/>
        <v>1360</v>
      </c>
      <c r="AJ93" s="13">
        <f t="shared" si="20"/>
        <v>1350</v>
      </c>
      <c r="AK93" s="13">
        <v>1340</v>
      </c>
      <c r="AL93" s="13">
        <v>1330</v>
      </c>
      <c r="AM93" s="13">
        <f t="shared" ref="AM93:AO105" si="21">AN93+10</f>
        <v>1315</v>
      </c>
      <c r="AN93" s="13">
        <f t="shared" si="21"/>
        <v>1305</v>
      </c>
      <c r="AO93" s="13">
        <f t="shared" si="21"/>
        <v>1295</v>
      </c>
      <c r="AP93" s="13">
        <f t="shared" ref="AP93:AP104" si="22">AQ93+10</f>
        <v>1285</v>
      </c>
      <c r="AQ93" s="13">
        <v>1275</v>
      </c>
    </row>
    <row r="94" spans="2:43" ht="15.55" customHeight="1" x14ac:dyDescent="0.55000000000000004">
      <c r="B94" s="13">
        <v>12900</v>
      </c>
      <c r="M94" s="13">
        <v>1550</v>
      </c>
      <c r="N94" s="13">
        <v>1540</v>
      </c>
      <c r="O94" s="13">
        <v>1535</v>
      </c>
      <c r="P94" s="13">
        <v>1530</v>
      </c>
      <c r="Q94" s="13">
        <v>1520</v>
      </c>
      <c r="R94" s="13">
        <v>1510</v>
      </c>
      <c r="S94" s="13">
        <v>1500</v>
      </c>
      <c r="T94" s="13">
        <v>1495</v>
      </c>
      <c r="U94" s="13">
        <v>1490</v>
      </c>
      <c r="V94" s="13">
        <v>1485</v>
      </c>
      <c r="W94" s="13">
        <v>1475</v>
      </c>
      <c r="X94" s="13">
        <v>1465</v>
      </c>
      <c r="Y94" s="13">
        <v>1455</v>
      </c>
      <c r="Z94" s="13">
        <v>1445</v>
      </c>
      <c r="AA94" s="13">
        <v>1435</v>
      </c>
      <c r="AB94" s="13">
        <v>1430</v>
      </c>
      <c r="AC94" s="13">
        <v>1425</v>
      </c>
      <c r="AD94" s="13">
        <v>1410</v>
      </c>
      <c r="AE94" s="13">
        <v>1400</v>
      </c>
      <c r="AF94" s="13">
        <v>1390</v>
      </c>
      <c r="AG94" s="13">
        <v>1385</v>
      </c>
      <c r="AH94" s="13">
        <f t="shared" ref="AH94:AH103" si="23">AI94+10</f>
        <v>1370</v>
      </c>
      <c r="AI94" s="13">
        <f t="shared" si="14"/>
        <v>1360</v>
      </c>
      <c r="AJ94" s="13">
        <f t="shared" si="20"/>
        <v>1350</v>
      </c>
      <c r="AK94" s="13">
        <v>1340</v>
      </c>
      <c r="AL94" s="13">
        <v>1330</v>
      </c>
      <c r="AM94" s="13">
        <f t="shared" si="21"/>
        <v>1310</v>
      </c>
      <c r="AN94" s="13">
        <f t="shared" si="21"/>
        <v>1300</v>
      </c>
      <c r="AO94" s="13">
        <f t="shared" si="21"/>
        <v>1290</v>
      </c>
      <c r="AP94" s="13">
        <f t="shared" si="22"/>
        <v>1280</v>
      </c>
      <c r="AQ94" s="13">
        <v>1270</v>
      </c>
    </row>
    <row r="95" spans="2:43" ht="15.55" customHeight="1" x14ac:dyDescent="0.55000000000000004">
      <c r="B95" s="13">
        <v>13000</v>
      </c>
      <c r="M95" s="13">
        <v>1550</v>
      </c>
      <c r="N95" s="13">
        <v>1535</v>
      </c>
      <c r="O95" s="13">
        <v>1530</v>
      </c>
      <c r="P95" s="13">
        <v>1525</v>
      </c>
      <c r="Q95" s="13">
        <v>1515</v>
      </c>
      <c r="R95" s="13">
        <v>1510</v>
      </c>
      <c r="S95" s="13">
        <v>1495</v>
      </c>
      <c r="T95" s="13">
        <v>1490</v>
      </c>
      <c r="U95" s="13">
        <v>1485</v>
      </c>
      <c r="V95" s="13">
        <v>1480</v>
      </c>
      <c r="W95" s="13">
        <v>1470</v>
      </c>
      <c r="X95" s="13">
        <v>1460</v>
      </c>
      <c r="Y95" s="13">
        <v>1450</v>
      </c>
      <c r="Z95" s="13">
        <v>1440</v>
      </c>
      <c r="AA95" s="13">
        <v>1435</v>
      </c>
      <c r="AB95" s="13">
        <v>1430</v>
      </c>
      <c r="AC95" s="13">
        <v>1420</v>
      </c>
      <c r="AD95" s="13">
        <v>1410</v>
      </c>
      <c r="AE95" s="13">
        <v>1400</v>
      </c>
      <c r="AF95" s="13">
        <v>1390</v>
      </c>
      <c r="AG95" s="13">
        <v>1380</v>
      </c>
      <c r="AH95" s="13">
        <f t="shared" si="23"/>
        <v>1365</v>
      </c>
      <c r="AI95" s="13">
        <f t="shared" si="14"/>
        <v>1355</v>
      </c>
      <c r="AJ95" s="13">
        <f t="shared" si="20"/>
        <v>1345</v>
      </c>
      <c r="AK95" s="13">
        <v>1335</v>
      </c>
      <c r="AL95" s="13">
        <v>1325</v>
      </c>
      <c r="AM95" s="13">
        <f t="shared" si="21"/>
        <v>1310</v>
      </c>
      <c r="AN95" s="13">
        <f t="shared" si="21"/>
        <v>1300</v>
      </c>
      <c r="AO95" s="13">
        <f t="shared" si="21"/>
        <v>1290</v>
      </c>
      <c r="AP95" s="13">
        <f t="shared" si="22"/>
        <v>1280</v>
      </c>
      <c r="AQ95" s="13">
        <v>1270</v>
      </c>
    </row>
    <row r="96" spans="2:43" ht="15.55" customHeight="1" x14ac:dyDescent="0.55000000000000004">
      <c r="B96" s="13">
        <v>13100</v>
      </c>
      <c r="M96" s="13">
        <v>1545</v>
      </c>
      <c r="N96" s="13">
        <v>1530</v>
      </c>
      <c r="O96" s="13">
        <v>1525</v>
      </c>
      <c r="P96" s="13">
        <v>1520</v>
      </c>
      <c r="Q96" s="13">
        <v>1510</v>
      </c>
      <c r="R96" s="13">
        <v>1505</v>
      </c>
      <c r="S96" s="13">
        <v>1490</v>
      </c>
      <c r="T96" s="13">
        <v>1485</v>
      </c>
      <c r="U96" s="13">
        <v>1480</v>
      </c>
      <c r="V96" s="13">
        <v>1475</v>
      </c>
      <c r="W96" s="13">
        <v>1465</v>
      </c>
      <c r="X96" s="13">
        <v>1460</v>
      </c>
      <c r="Y96" s="13">
        <v>1450</v>
      </c>
      <c r="Z96" s="13">
        <v>1440</v>
      </c>
      <c r="AA96" s="13">
        <v>1430</v>
      </c>
      <c r="AB96" s="13">
        <v>1425</v>
      </c>
      <c r="AC96" s="13">
        <v>1415</v>
      </c>
      <c r="AD96" s="13">
        <v>1405</v>
      </c>
      <c r="AE96" s="13">
        <v>1395</v>
      </c>
      <c r="AF96" s="13">
        <v>1385</v>
      </c>
      <c r="AG96" s="13">
        <v>1375</v>
      </c>
      <c r="AH96" s="13">
        <f t="shared" si="23"/>
        <v>1360</v>
      </c>
      <c r="AI96" s="13">
        <f t="shared" si="14"/>
        <v>1350</v>
      </c>
      <c r="AJ96" s="13">
        <f t="shared" si="20"/>
        <v>1340</v>
      </c>
      <c r="AK96" s="13">
        <v>1330</v>
      </c>
      <c r="AL96" s="13">
        <v>1320</v>
      </c>
      <c r="AM96" s="13">
        <f t="shared" si="21"/>
        <v>1305</v>
      </c>
      <c r="AN96" s="13">
        <f t="shared" si="21"/>
        <v>1295</v>
      </c>
      <c r="AO96" s="13">
        <f t="shared" si="21"/>
        <v>1285</v>
      </c>
      <c r="AP96" s="13">
        <f t="shared" si="22"/>
        <v>1275</v>
      </c>
      <c r="AQ96" s="13">
        <v>1265</v>
      </c>
    </row>
    <row r="97" spans="2:43" ht="15.55" customHeight="1" x14ac:dyDescent="0.55000000000000004">
      <c r="B97" s="13">
        <v>13200</v>
      </c>
      <c r="M97" s="13">
        <v>1540</v>
      </c>
      <c r="N97" s="13">
        <v>1525</v>
      </c>
      <c r="O97" s="13">
        <v>1520</v>
      </c>
      <c r="P97" s="13">
        <v>1515</v>
      </c>
      <c r="Q97" s="13">
        <v>1505</v>
      </c>
      <c r="R97" s="13">
        <v>1500</v>
      </c>
      <c r="S97" s="13">
        <v>1485</v>
      </c>
      <c r="T97" s="13">
        <v>1480</v>
      </c>
      <c r="U97" s="13">
        <v>1475</v>
      </c>
      <c r="V97" s="13">
        <v>1470</v>
      </c>
      <c r="W97" s="13">
        <v>1460</v>
      </c>
      <c r="X97" s="13">
        <v>1455</v>
      </c>
      <c r="Y97" s="13">
        <v>1445</v>
      </c>
      <c r="Z97" s="13">
        <v>1435</v>
      </c>
      <c r="AA97" s="13">
        <v>1425</v>
      </c>
      <c r="AB97" s="13">
        <v>1420</v>
      </c>
      <c r="AC97" s="13">
        <v>1410</v>
      </c>
      <c r="AD97" s="13">
        <v>1400</v>
      </c>
      <c r="AE97" s="13">
        <v>1390</v>
      </c>
      <c r="AF97" s="13">
        <v>1380</v>
      </c>
      <c r="AG97" s="13">
        <v>1370</v>
      </c>
      <c r="AH97" s="13">
        <f t="shared" si="23"/>
        <v>1360</v>
      </c>
      <c r="AI97" s="13">
        <f t="shared" si="14"/>
        <v>1350</v>
      </c>
      <c r="AJ97" s="13">
        <f t="shared" si="20"/>
        <v>1340</v>
      </c>
      <c r="AK97" s="13">
        <v>1330</v>
      </c>
      <c r="AL97" s="13">
        <v>1320</v>
      </c>
      <c r="AM97" s="13">
        <f t="shared" si="21"/>
        <v>1305</v>
      </c>
      <c r="AN97" s="13">
        <f t="shared" si="21"/>
        <v>1295</v>
      </c>
      <c r="AO97" s="13">
        <f t="shared" si="21"/>
        <v>1285</v>
      </c>
      <c r="AP97" s="13">
        <f t="shared" si="22"/>
        <v>1275</v>
      </c>
      <c r="AQ97" s="13">
        <v>1265</v>
      </c>
    </row>
    <row r="98" spans="2:43" ht="15.55" customHeight="1" x14ac:dyDescent="0.55000000000000004">
      <c r="B98" s="13">
        <v>13300</v>
      </c>
      <c r="M98" s="13">
        <v>1535</v>
      </c>
      <c r="N98" s="13">
        <v>1520</v>
      </c>
      <c r="O98" s="13">
        <v>1515</v>
      </c>
      <c r="P98" s="13">
        <v>1510</v>
      </c>
      <c r="Q98" s="13">
        <v>1500</v>
      </c>
      <c r="R98" s="13">
        <v>1495</v>
      </c>
      <c r="S98" s="13">
        <v>1480</v>
      </c>
      <c r="T98" s="13">
        <v>1475</v>
      </c>
      <c r="U98" s="13">
        <v>1470</v>
      </c>
      <c r="V98" s="13">
        <v>1465</v>
      </c>
      <c r="W98" s="13">
        <v>1455</v>
      </c>
      <c r="X98" s="13">
        <v>1455</v>
      </c>
      <c r="Y98" s="13">
        <v>1445</v>
      </c>
      <c r="Z98" s="13">
        <v>1435</v>
      </c>
      <c r="AA98" s="13">
        <v>1425</v>
      </c>
      <c r="AB98" s="13">
        <v>1420</v>
      </c>
      <c r="AC98" s="13">
        <v>1410</v>
      </c>
      <c r="AD98" s="13">
        <v>1400</v>
      </c>
      <c r="AE98" s="13">
        <v>1390</v>
      </c>
      <c r="AF98" s="13">
        <v>1380</v>
      </c>
      <c r="AG98" s="13">
        <v>1370</v>
      </c>
      <c r="AH98" s="13">
        <f t="shared" si="23"/>
        <v>1355</v>
      </c>
      <c r="AI98" s="13">
        <f t="shared" si="14"/>
        <v>1345</v>
      </c>
      <c r="AJ98" s="13">
        <f t="shared" si="20"/>
        <v>1335</v>
      </c>
      <c r="AK98" s="13">
        <v>1325</v>
      </c>
      <c r="AL98" s="13">
        <v>1315</v>
      </c>
      <c r="AM98" s="13">
        <f t="shared" si="21"/>
        <v>1300</v>
      </c>
      <c r="AN98" s="13">
        <f t="shared" si="21"/>
        <v>1290</v>
      </c>
      <c r="AO98" s="13">
        <f t="shared" si="21"/>
        <v>1280</v>
      </c>
      <c r="AP98" s="13">
        <f t="shared" si="22"/>
        <v>1270</v>
      </c>
      <c r="AQ98" s="13">
        <v>1260</v>
      </c>
    </row>
    <row r="99" spans="2:43" ht="15.55" customHeight="1" x14ac:dyDescent="0.55000000000000004">
      <c r="B99" s="13">
        <v>13400</v>
      </c>
      <c r="M99" s="13">
        <v>1530</v>
      </c>
      <c r="N99" s="13">
        <v>1515</v>
      </c>
      <c r="O99" s="13">
        <v>1510</v>
      </c>
      <c r="P99" s="13">
        <v>1505</v>
      </c>
      <c r="Q99" s="13">
        <v>1495</v>
      </c>
      <c r="R99" s="13">
        <v>1490</v>
      </c>
      <c r="S99" s="13">
        <v>1475</v>
      </c>
      <c r="T99" s="13">
        <v>1470</v>
      </c>
      <c r="U99" s="13">
        <v>1465</v>
      </c>
      <c r="V99" s="13">
        <v>1460</v>
      </c>
      <c r="W99" s="13">
        <v>1450</v>
      </c>
      <c r="X99" s="13">
        <v>1450</v>
      </c>
      <c r="Y99" s="13">
        <v>1440</v>
      </c>
      <c r="Z99" s="13">
        <v>1430</v>
      </c>
      <c r="AA99" s="13">
        <v>1420</v>
      </c>
      <c r="AB99" s="13">
        <v>1415</v>
      </c>
      <c r="AC99" s="13">
        <v>1405</v>
      </c>
      <c r="AD99" s="13">
        <v>1395</v>
      </c>
      <c r="AE99" s="13">
        <v>1385</v>
      </c>
      <c r="AF99" s="13">
        <v>1375</v>
      </c>
      <c r="AG99" s="13">
        <v>1365</v>
      </c>
      <c r="AH99" s="13">
        <f t="shared" si="23"/>
        <v>1355</v>
      </c>
      <c r="AI99" s="13">
        <f t="shared" si="14"/>
        <v>1345</v>
      </c>
      <c r="AJ99" s="13">
        <f t="shared" si="20"/>
        <v>1335</v>
      </c>
      <c r="AK99" s="13">
        <v>1325</v>
      </c>
      <c r="AL99" s="13">
        <v>1315</v>
      </c>
      <c r="AM99" s="13">
        <f t="shared" si="21"/>
        <v>1300</v>
      </c>
      <c r="AN99" s="13">
        <f t="shared" si="21"/>
        <v>1290</v>
      </c>
      <c r="AO99" s="13">
        <f t="shared" si="21"/>
        <v>1280</v>
      </c>
      <c r="AP99" s="13">
        <f t="shared" si="22"/>
        <v>1270</v>
      </c>
      <c r="AQ99" s="13">
        <v>1260</v>
      </c>
    </row>
    <row r="100" spans="2:43" ht="15.55" customHeight="1" x14ac:dyDescent="0.55000000000000004">
      <c r="B100" s="13">
        <v>13500</v>
      </c>
      <c r="M100" s="13">
        <v>1520</v>
      </c>
      <c r="N100" s="13">
        <v>1510</v>
      </c>
      <c r="O100" s="13">
        <v>1505</v>
      </c>
      <c r="P100" s="13">
        <v>1500</v>
      </c>
      <c r="Q100" s="13">
        <v>1490</v>
      </c>
      <c r="R100" s="13">
        <v>1480</v>
      </c>
      <c r="S100" s="13">
        <v>1470</v>
      </c>
      <c r="T100" s="13">
        <v>1465</v>
      </c>
      <c r="U100" s="13">
        <v>1460</v>
      </c>
      <c r="V100" s="13">
        <v>1455</v>
      </c>
      <c r="W100" s="13">
        <v>1450</v>
      </c>
      <c r="X100" s="13">
        <v>1445</v>
      </c>
      <c r="Y100" s="13">
        <v>1435</v>
      </c>
      <c r="Z100" s="13">
        <v>1425</v>
      </c>
      <c r="AA100" s="13">
        <v>1415</v>
      </c>
      <c r="AB100" s="13">
        <v>1410</v>
      </c>
      <c r="AC100" s="13">
        <v>1400</v>
      </c>
      <c r="AD100" s="13">
        <v>1390</v>
      </c>
      <c r="AE100" s="13">
        <v>1380</v>
      </c>
      <c r="AF100" s="13">
        <v>1370</v>
      </c>
      <c r="AG100" s="13">
        <v>1360</v>
      </c>
      <c r="AH100" s="13">
        <f t="shared" si="23"/>
        <v>1350</v>
      </c>
      <c r="AI100" s="13">
        <f t="shared" si="14"/>
        <v>1340</v>
      </c>
      <c r="AJ100" s="13">
        <f t="shared" si="20"/>
        <v>1330</v>
      </c>
      <c r="AK100" s="13">
        <v>1320</v>
      </c>
      <c r="AL100" s="13">
        <v>1310</v>
      </c>
      <c r="AM100" s="13">
        <f t="shared" si="21"/>
        <v>1295</v>
      </c>
      <c r="AN100" s="13">
        <f t="shared" si="21"/>
        <v>1285</v>
      </c>
      <c r="AO100" s="13">
        <f t="shared" si="21"/>
        <v>1275</v>
      </c>
      <c r="AP100" s="13">
        <f t="shared" si="22"/>
        <v>1265</v>
      </c>
      <c r="AQ100" s="13">
        <v>1255</v>
      </c>
    </row>
    <row r="101" spans="2:43" ht="15.55" customHeight="1" x14ac:dyDescent="0.55000000000000004">
      <c r="B101" s="13">
        <v>13600</v>
      </c>
      <c r="M101" s="13">
        <v>1515</v>
      </c>
      <c r="N101" s="13">
        <v>1505</v>
      </c>
      <c r="O101" s="13">
        <v>1500</v>
      </c>
      <c r="P101" s="13">
        <v>1495</v>
      </c>
      <c r="Q101" s="13">
        <v>1485</v>
      </c>
      <c r="R101" s="13">
        <v>1475</v>
      </c>
      <c r="S101" s="13">
        <v>1465</v>
      </c>
      <c r="T101" s="13">
        <v>1460</v>
      </c>
      <c r="U101" s="13">
        <v>1455</v>
      </c>
      <c r="V101" s="13">
        <v>1450</v>
      </c>
      <c r="W101" s="13">
        <v>1440</v>
      </c>
      <c r="X101" s="13">
        <v>1440</v>
      </c>
      <c r="Y101" s="13">
        <v>1430</v>
      </c>
      <c r="Z101" s="13">
        <v>1420</v>
      </c>
      <c r="AA101" s="13">
        <v>1410</v>
      </c>
      <c r="AB101" s="13">
        <v>1405</v>
      </c>
      <c r="AC101" s="13">
        <v>1395</v>
      </c>
      <c r="AD101" s="13">
        <v>1385</v>
      </c>
      <c r="AE101" s="13">
        <v>1375</v>
      </c>
      <c r="AF101" s="13">
        <v>1365</v>
      </c>
      <c r="AG101" s="13">
        <v>1360</v>
      </c>
      <c r="AH101" s="13">
        <f t="shared" si="23"/>
        <v>1345</v>
      </c>
      <c r="AI101" s="13">
        <f t="shared" si="14"/>
        <v>1335</v>
      </c>
      <c r="AJ101" s="13">
        <f t="shared" si="20"/>
        <v>1325</v>
      </c>
      <c r="AK101" s="13">
        <v>1315</v>
      </c>
      <c r="AL101" s="13">
        <v>1305</v>
      </c>
      <c r="AM101" s="13">
        <f t="shared" si="21"/>
        <v>1290</v>
      </c>
      <c r="AN101" s="13">
        <f t="shared" si="21"/>
        <v>1280</v>
      </c>
      <c r="AO101" s="13">
        <f t="shared" si="21"/>
        <v>1270</v>
      </c>
      <c r="AP101" s="13">
        <f t="shared" si="22"/>
        <v>1260</v>
      </c>
      <c r="AQ101" s="13">
        <v>1250</v>
      </c>
    </row>
    <row r="102" spans="2:43" ht="15.55" customHeight="1" x14ac:dyDescent="0.55000000000000004">
      <c r="B102" s="13">
        <v>13700</v>
      </c>
      <c r="M102" s="13">
        <v>1510</v>
      </c>
      <c r="N102" s="13">
        <v>1500</v>
      </c>
      <c r="O102" s="13">
        <v>1495</v>
      </c>
      <c r="P102" s="13">
        <v>1490</v>
      </c>
      <c r="Q102" s="13">
        <v>1480</v>
      </c>
      <c r="R102" s="13">
        <v>1470</v>
      </c>
      <c r="S102" s="13">
        <v>1460</v>
      </c>
      <c r="T102" s="13">
        <v>1455</v>
      </c>
      <c r="U102" s="13">
        <v>1450</v>
      </c>
      <c r="V102" s="13">
        <v>1445</v>
      </c>
      <c r="W102" s="13">
        <v>1440</v>
      </c>
      <c r="X102" s="13">
        <v>1435</v>
      </c>
      <c r="Y102" s="13">
        <v>1425</v>
      </c>
      <c r="Z102" s="13">
        <v>1415</v>
      </c>
      <c r="AA102" s="13">
        <v>1405</v>
      </c>
      <c r="AB102" s="13">
        <v>1400</v>
      </c>
      <c r="AC102" s="13">
        <v>1390</v>
      </c>
      <c r="AD102" s="13">
        <v>1380</v>
      </c>
      <c r="AE102" s="13">
        <v>1370</v>
      </c>
      <c r="AF102" s="13">
        <v>1360</v>
      </c>
      <c r="AG102" s="13">
        <v>1355</v>
      </c>
      <c r="AH102" s="13">
        <f t="shared" si="23"/>
        <v>1345</v>
      </c>
      <c r="AI102" s="13">
        <f t="shared" si="14"/>
        <v>1335</v>
      </c>
      <c r="AJ102" s="13">
        <f t="shared" si="20"/>
        <v>1325</v>
      </c>
      <c r="AK102" s="13">
        <v>1315</v>
      </c>
      <c r="AL102" s="13">
        <v>1305</v>
      </c>
      <c r="AM102" s="13">
        <f t="shared" si="21"/>
        <v>1290</v>
      </c>
      <c r="AN102" s="13">
        <f t="shared" si="21"/>
        <v>1280</v>
      </c>
      <c r="AO102" s="13">
        <f t="shared" si="21"/>
        <v>1270</v>
      </c>
      <c r="AP102" s="13">
        <f t="shared" si="22"/>
        <v>1260</v>
      </c>
      <c r="AQ102" s="13">
        <v>1250</v>
      </c>
    </row>
    <row r="103" spans="2:43" ht="15.55" customHeight="1" x14ac:dyDescent="0.55000000000000004">
      <c r="B103" s="13">
        <v>13800</v>
      </c>
      <c r="M103" s="13">
        <v>1505</v>
      </c>
      <c r="N103" s="13">
        <v>1495</v>
      </c>
      <c r="O103" s="13">
        <v>1490</v>
      </c>
      <c r="P103" s="13">
        <v>1485</v>
      </c>
      <c r="Q103" s="13">
        <v>1475</v>
      </c>
      <c r="R103" s="13">
        <v>1465</v>
      </c>
      <c r="S103" s="13">
        <v>1455</v>
      </c>
      <c r="T103" s="13">
        <v>1450</v>
      </c>
      <c r="U103" s="13">
        <v>1445</v>
      </c>
      <c r="V103" s="13">
        <v>1440</v>
      </c>
      <c r="W103" s="13">
        <v>1435</v>
      </c>
      <c r="X103" s="13">
        <v>1430</v>
      </c>
      <c r="Y103" s="13">
        <v>1420</v>
      </c>
      <c r="Z103" s="13">
        <v>1410</v>
      </c>
      <c r="AA103" s="13">
        <v>1400</v>
      </c>
      <c r="AB103" s="13">
        <v>1395</v>
      </c>
      <c r="AC103" s="13">
        <v>1385</v>
      </c>
      <c r="AD103" s="13">
        <v>1375</v>
      </c>
      <c r="AE103" s="13">
        <v>1365</v>
      </c>
      <c r="AF103" s="13">
        <v>1355</v>
      </c>
      <c r="AG103" s="13">
        <v>1350</v>
      </c>
      <c r="AH103" s="13">
        <f t="shared" si="23"/>
        <v>1340</v>
      </c>
      <c r="AI103" s="13">
        <f t="shared" si="14"/>
        <v>1330</v>
      </c>
      <c r="AJ103" s="13">
        <f>AK103+10</f>
        <v>1320</v>
      </c>
      <c r="AK103" s="13">
        <v>1310</v>
      </c>
      <c r="AL103" s="13">
        <v>1300</v>
      </c>
      <c r="AM103" s="13">
        <f t="shared" si="21"/>
        <v>1285</v>
      </c>
      <c r="AN103" s="13">
        <f t="shared" si="21"/>
        <v>1275</v>
      </c>
      <c r="AO103" s="13">
        <f t="shared" si="21"/>
        <v>1265</v>
      </c>
      <c r="AP103" s="13">
        <f t="shared" si="22"/>
        <v>1255</v>
      </c>
      <c r="AQ103" s="13">
        <v>1245</v>
      </c>
    </row>
    <row r="104" spans="2:43" ht="15.55" customHeight="1" x14ac:dyDescent="0.55000000000000004">
      <c r="B104" s="13">
        <v>13900</v>
      </c>
      <c r="M104" s="13">
        <v>1500</v>
      </c>
      <c r="N104" s="13">
        <v>1490</v>
      </c>
      <c r="O104" s="13">
        <v>1485</v>
      </c>
      <c r="P104" s="13">
        <v>1480</v>
      </c>
      <c r="Q104" s="13">
        <v>1470</v>
      </c>
      <c r="R104" s="13">
        <v>1460</v>
      </c>
      <c r="S104" s="13">
        <v>1450</v>
      </c>
      <c r="T104" s="13">
        <v>1445</v>
      </c>
      <c r="U104" s="13">
        <v>1440</v>
      </c>
      <c r="V104" s="13">
        <v>1435</v>
      </c>
      <c r="W104" s="13">
        <v>1430</v>
      </c>
      <c r="X104" s="13">
        <v>1425</v>
      </c>
      <c r="Y104" s="13">
        <v>1415</v>
      </c>
      <c r="Z104" s="13">
        <v>1405</v>
      </c>
      <c r="AA104" s="13">
        <v>1395</v>
      </c>
      <c r="AB104" s="13">
        <v>1390</v>
      </c>
      <c r="AC104" s="13">
        <v>1380</v>
      </c>
      <c r="AD104" s="13">
        <v>1370</v>
      </c>
      <c r="AE104" s="13">
        <v>1360</v>
      </c>
      <c r="AF104" s="13">
        <v>1350</v>
      </c>
      <c r="AG104" s="13">
        <v>1345</v>
      </c>
      <c r="AH104" s="13">
        <f>AI104+10</f>
        <v>1335</v>
      </c>
      <c r="AI104" s="13">
        <f>AJ104+10</f>
        <v>1325</v>
      </c>
      <c r="AJ104" s="13">
        <f>AK104+10</f>
        <v>1315</v>
      </c>
      <c r="AK104" s="13">
        <v>1305</v>
      </c>
      <c r="AL104" s="13">
        <v>1295</v>
      </c>
      <c r="AM104" s="13">
        <f t="shared" si="21"/>
        <v>1280</v>
      </c>
      <c r="AN104" s="13">
        <f t="shared" si="21"/>
        <v>1270</v>
      </c>
      <c r="AO104" s="13">
        <f t="shared" si="21"/>
        <v>1260</v>
      </c>
      <c r="AP104" s="13">
        <f t="shared" si="22"/>
        <v>1250</v>
      </c>
      <c r="AQ104" s="13">
        <v>1240</v>
      </c>
    </row>
    <row r="105" spans="2:43" ht="15.55" customHeight="1" x14ac:dyDescent="0.55000000000000004">
      <c r="B105" s="13">
        <v>14000</v>
      </c>
      <c r="M105" s="13">
        <v>1490</v>
      </c>
      <c r="N105" s="13">
        <v>1485</v>
      </c>
      <c r="O105" s="13">
        <v>1480</v>
      </c>
      <c r="P105" s="13">
        <v>1475</v>
      </c>
      <c r="Q105" s="13">
        <v>1465</v>
      </c>
      <c r="R105" s="13">
        <v>1460</v>
      </c>
      <c r="S105" s="13">
        <v>1450</v>
      </c>
      <c r="T105" s="13">
        <v>1440</v>
      </c>
      <c r="U105" s="13">
        <v>1435</v>
      </c>
      <c r="V105" s="13">
        <v>1435</v>
      </c>
      <c r="W105" s="13">
        <v>1430</v>
      </c>
      <c r="X105" s="13">
        <v>1420</v>
      </c>
      <c r="Y105" s="13">
        <v>1410</v>
      </c>
      <c r="Z105" s="13">
        <v>1400</v>
      </c>
      <c r="AA105" s="13">
        <v>1390</v>
      </c>
      <c r="AB105" s="13">
        <v>1385</v>
      </c>
      <c r="AC105" s="13">
        <v>1375</v>
      </c>
      <c r="AD105" s="13">
        <v>1365</v>
      </c>
      <c r="AE105" s="13">
        <v>1355</v>
      </c>
      <c r="AF105" s="13">
        <v>1345</v>
      </c>
      <c r="AG105" s="13">
        <v>1340</v>
      </c>
      <c r="AH105" s="13">
        <v>1335</v>
      </c>
      <c r="AI105" s="13">
        <v>1320</v>
      </c>
      <c r="AJ105" s="13">
        <v>1310</v>
      </c>
      <c r="AK105" s="13">
        <v>1300</v>
      </c>
      <c r="AL105" s="13">
        <v>1290</v>
      </c>
      <c r="AM105" s="13">
        <f t="shared" si="21"/>
        <v>1280</v>
      </c>
      <c r="AN105" s="13">
        <f t="shared" si="21"/>
        <v>1270</v>
      </c>
      <c r="AO105" s="13">
        <f t="shared" si="21"/>
        <v>1260</v>
      </c>
      <c r="AP105" s="13">
        <f>AQ105+10</f>
        <v>1250</v>
      </c>
      <c r="AQ105" s="13">
        <v>1240</v>
      </c>
    </row>
  </sheetData>
  <phoneticPr fontId="2" type="noConversion"/>
  <pageMargins left="0.33333333333333331" right="0.3578431372549019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CH105"/>
  <sheetViews>
    <sheetView view="pageLayout" topLeftCell="AT1" zoomScale="85" zoomScalePageLayoutView="85" workbookViewId="0">
      <selection activeCell="AT3" sqref="AT3"/>
    </sheetView>
  </sheetViews>
  <sheetFormatPr baseColWidth="10" defaultColWidth="7.15625" defaultRowHeight="15.55" customHeight="1" x14ac:dyDescent="0.55000000000000004"/>
  <cols>
    <col min="1" max="1" width="7.15625" style="13"/>
    <col min="2" max="2" width="13.83984375" style="13" customWidth="1"/>
    <col min="3" max="4" width="7.15625" style="13"/>
    <col min="5" max="5" width="7.68359375" style="13" bestFit="1" customWidth="1"/>
    <col min="6" max="44" width="7.15625" style="13"/>
    <col min="45" max="45" width="7.68359375" style="13" bestFit="1" customWidth="1"/>
    <col min="46" max="46" width="7.15625" style="85"/>
    <col min="47" max="16384" width="7.15625" style="13"/>
  </cols>
  <sheetData>
    <row r="1" spans="1:86" ht="15.55" customHeight="1" x14ac:dyDescent="0.55000000000000004">
      <c r="H1" s="89" t="s">
        <v>199</v>
      </c>
      <c r="I1" s="89">
        <f>Grundlage!D10</f>
        <v>13</v>
      </c>
      <c r="P1" s="85" t="s">
        <v>195</v>
      </c>
      <c r="Q1" s="85">
        <f>Grundlage!D27+Grundlage!G29</f>
        <v>1625</v>
      </c>
      <c r="U1" s="13" t="s">
        <v>196</v>
      </c>
      <c r="X1" s="13" t="s">
        <v>197</v>
      </c>
    </row>
    <row r="2" spans="1:86" ht="15.55" customHeight="1" x14ac:dyDescent="0.55000000000000004">
      <c r="A2" s="90" t="s">
        <v>25</v>
      </c>
      <c r="B2" s="90">
        <f>VLOOKUP(I1,A6:B52,2,FALSE)</f>
        <v>6100</v>
      </c>
      <c r="C2" s="90" t="s">
        <v>198</v>
      </c>
    </row>
    <row r="3" spans="1:86" ht="15.55" customHeight="1" x14ac:dyDescent="0.55000000000000004">
      <c r="A3" s="64"/>
      <c r="B3" s="64"/>
      <c r="C3" s="64"/>
      <c r="E3" s="13" t="b">
        <f>IF($I$1=-20,IF($Q$1&lt;1670,$X$1,IF($Q$1&gt;=1670,VLOOKUP($Q$1,E7:F105,2,TRUE))))</f>
        <v>0</v>
      </c>
      <c r="G3" s="13" t="b">
        <f>IF($I$1=-19,IF($Q$1&lt;1660,$X$1,IF($Q$1&gt;=1660,VLOOKUP($Q$1,G7:H105,2,TRUE))))</f>
        <v>0</v>
      </c>
      <c r="I3" s="13" t="b">
        <f>IF($I$1=-18,IF($Q$1&lt;1655,$X$1,IF($Q$1&gt;=1655,VLOOKUP($Q$1,I7:J105,2,TRUE))))</f>
        <v>0</v>
      </c>
      <c r="K3" s="13" t="b">
        <f>IF($I$1=-17,IF($Q$1&lt;1650,$X$1,IF($Q$1&gt;=1650,VLOOKUP($Q$1,K7:L105,2,TRUE))))</f>
        <v>0</v>
      </c>
      <c r="M3" s="13" t="b">
        <f>IF($I$1=-16,IF($Q$1&lt;1645,$X$1,IF($Q$1&gt;=1645,VLOOKUP($Q$1,M7:N105,2,TRUE))))</f>
        <v>0</v>
      </c>
      <c r="O3" s="13" t="b">
        <f>IF($I$1=-15,IF($Q$1&lt;1640,$X$1,IF($Q$1&gt;=1640,VLOOKUP($Q$1,O7:P105,2,TRUE))))</f>
        <v>0</v>
      </c>
      <c r="Q3" s="13" t="b">
        <f>IF($I$1=-14,IF($Q$1&lt;1630,$X$1,IF($Q$1&gt;=1630,VLOOKUP($Q$1,Q7:R105,2,TRUE))))</f>
        <v>0</v>
      </c>
      <c r="S3" s="13" t="b">
        <f>IF($I$1=-13,IF($Q$1&lt;1620,$X$1,IF($Q$1&gt;=1620,VLOOKUP($Q$1,S7:T105,2,TRUE))))</f>
        <v>0</v>
      </c>
      <c r="U3" s="13" t="b">
        <f>IF($I$1=-12,IF($Q$1&lt;1610,$X$1,IF($Q$1&gt;=1610,VLOOKUP($Q$1,U7:V105,2,TRUE))))</f>
        <v>0</v>
      </c>
      <c r="W3" s="13" t="b">
        <f>IF($I$1=-11,IF($Q$1&lt;1600,$X$1,IF($Q$1&gt;=1600,VLOOKUP($Q$1,W7:X105,2,TRUE))))</f>
        <v>0</v>
      </c>
      <c r="Y3" s="13" t="b">
        <f>IF($I$1=-10,IF($Q$1&lt;1490,$U$1,IF($Q$1&gt;=1490,VLOOKUP($Q$1,Y7:Z105,2,TRUE))))</f>
        <v>0</v>
      </c>
      <c r="AA3" s="13" t="b">
        <f>IF($I$1=-9,IF($Q$1&lt;1485,$U$1,IF($Q$1&gt;=1485,VLOOKUP($Q$1,AA7:AB105,2,TRUE))))</f>
        <v>0</v>
      </c>
      <c r="AC3" s="13" t="b">
        <f>IF($I$1=-8,IF($Q$1&lt;1480,$U$1,IF($Q$1&gt;=1480,VLOOKUP($Q$1,AC7:AD105,2,TRUE))))</f>
        <v>0</v>
      </c>
      <c r="AE3" s="13" t="b">
        <f>IF($I$1=-7,IF($Q$1&lt;1475,$U$1,IF($Q$1&gt;=1475,VLOOKUP($Q$1,AE7:AF105,2,TRUE))))</f>
        <v>0</v>
      </c>
      <c r="AG3" s="13" t="b">
        <f>IF($I$1=-6,IF($Q$1&lt;1465,$U$1,IF($Q$1&gt;=1465,VLOOKUP($Q$1,AG7:AH105,2,TRUE))))</f>
        <v>0</v>
      </c>
      <c r="AI3" s="13" t="b">
        <f>IF($I$1=-5,IF($Q$1&lt;1460,$U$1,IF($Q$1&gt;=1460,VLOOKUP($Q$1,AI7:AJ105,2,TRUE))))</f>
        <v>0</v>
      </c>
      <c r="AK3" s="13" t="b">
        <f>IF($I$1=-4,IF($Q$1&lt;1450,$U$1,IF($Q$1&gt;=1450,VLOOKUP($Q$1,AK7:AL105,2,TRUE))))</f>
        <v>0</v>
      </c>
      <c r="AM3" s="13" t="b">
        <f>IF($I$1=-3,IF($Q$1&lt;1440,$U$1,IF($Q$1&gt;=1440,VLOOKUP($Q$1,AM7:AN105,2,TRUE))))</f>
        <v>0</v>
      </c>
      <c r="AO3" s="13" t="b">
        <f>IF($I$1=2,IF($Q$1&lt;1435,$U$1,IF($Q$1&gt;=1435,VLOOKUP($Q$1,AO7:AP105,2,TRUE))))</f>
        <v>0</v>
      </c>
      <c r="AQ3" s="13" t="b">
        <f>IF($I$1=-1,IF($Q$1&lt;1435,$U$1,IF($Q$1&gt;=1435,VLOOKUP($Q$1,AQ7:AR105,2,TRUE))))</f>
        <v>0</v>
      </c>
      <c r="AS3" s="13" t="b">
        <f>IF($I$1=0,IF($Q$1&lt;1430,$U$1,IF($Q$1&gt;=1430,VLOOKUP($Q$1,AS7:AT105,2,TRUE))))</f>
        <v>0</v>
      </c>
      <c r="AU3" s="13" t="b">
        <f>IF($I$1=1,IF($Q$1&lt;1420,$U$1,IF($Q$1&gt;=1420,VLOOKUP($Q$1,AU7:AV105,2,TRUE))))</f>
        <v>0</v>
      </c>
      <c r="AW3" s="13" t="b">
        <f>IF($I$1=2,IF($Q$1&lt;1410,$U$1,IF($Q$1&gt;=1410,VLOOKUP($Q$1,AW7:AX105,2,TRUE))))</f>
        <v>0</v>
      </c>
      <c r="AY3" s="13" t="b">
        <f>IF($I$1=3,IF($Q$1&lt;1400,$U$1,IF($Q$1&gt;=1400,VLOOKUP($Q$1,AY7:AZ105,2,TRUE))))</f>
        <v>0</v>
      </c>
      <c r="BA3" s="13" t="b">
        <f>IF($I$1=4,IF($Q$1&lt;1390,$U$1,IF($Q$1&gt;=1390,VLOOKUP($Q$1,BA7:BB105,2,TRUE))))</f>
        <v>0</v>
      </c>
      <c r="BC3" s="13" t="b">
        <f>IF($I$1=5,IF($Q$1&lt;1385,$U$1,IF($Q$1&gt;=1385,VLOOKUP($Q$1,BC7:BD105,2,TRUE))))</f>
        <v>0</v>
      </c>
      <c r="BE3" s="13" t="b">
        <f>IF($I$1=6,IF($Q$1&lt;1375,$U$1,IF($Q$1&gt;=1375,VLOOKUP($Q$1,BE7:BF105,2,TRUE))))</f>
        <v>0</v>
      </c>
      <c r="BG3" s="13" t="b">
        <f>IF($I$1=7,IF($Q$1&lt;1365,$U$1,IF($Q$1&gt;=1365,VLOOKUP($Q$1,BG7:BH105,2,TRUE))))</f>
        <v>0</v>
      </c>
      <c r="BI3" s="13" t="b">
        <f>IF($I$1=8,IF($Q$1&lt;1355,$U$1,IF($Q$1&gt;=1355,VLOOKUP($Q$1,BI7:BJ105,2,TRUE))))</f>
        <v>0</v>
      </c>
      <c r="BK3" s="13" t="b">
        <f>IF($I$1=9,IF($Q$1&lt;1345,$U$1,IF($Q$1&gt;=1345,VLOOKUP($Q$1,BK7:BL105,2,TRUE))))</f>
        <v>0</v>
      </c>
      <c r="BM3" s="13" t="b">
        <f>IF($I$1=10,IF($Q$1&lt;1340,$U$1,IF($Q$1&gt;=1340,VLOOKUP($Q$1,BM7:BN105,2,TRUE))))</f>
        <v>0</v>
      </c>
      <c r="BO3" s="13" t="b">
        <f>IF($I$1=11,IF($Q$1&lt;1335,$U$1,IF($Q$1&gt;=1335,VLOOKUP($Q$1,BO7:BP105,2,TRUE))))</f>
        <v>0</v>
      </c>
      <c r="BQ3" s="13" t="b">
        <f>IF($I$1=12,IF($Q$1&lt;1320,$U$1,IF($Q$1&gt;=1320,VLOOKUP($Q$1,BQ7:BR105,2,TRUE))))</f>
        <v>0</v>
      </c>
      <c r="BS3" s="13">
        <f>IF($I$1=13,IF($Q$1&lt;1310,$U$1,IF($Q$1&gt;=1310,VLOOKUP($Q$1,BS7:BT105,2,TRUE))))</f>
        <v>6100</v>
      </c>
      <c r="BU3" s="13" t="b">
        <f>IF($I$1=14,IF($Q$1&lt;1300,$U$1,IF($Q$1&gt;=1300,VLOOKUP($Q$1,BU7:BV105,2,TRUE))))</f>
        <v>0</v>
      </c>
      <c r="BW3" s="13" t="b">
        <f>IF($I$1=15,IF($Q$1&lt;1290,$U$1,IF($Q$1&gt;=1290,VLOOKUP($Q$1,BW7:BX105,2,TRUE))))</f>
        <v>0</v>
      </c>
      <c r="BY3" s="13" t="b">
        <f>IF($I$1=16,IF($Q$1&lt;1280,$U$1,IF($Q$1&gt;=1280,VLOOKUP($Q$1,BY7:BZ105,2,TRUE))))</f>
        <v>0</v>
      </c>
      <c r="CA3" s="13" t="b">
        <f>IF($I$1=17,IF($Q$1&lt;1270,$U$1,IF($Q$1&gt;=1270,VLOOKUP($Q$1,CA7:CB105,2,TRUE))))</f>
        <v>0</v>
      </c>
      <c r="CC3" s="13" t="b">
        <f>IF($I$1=18,IF($Q$1&lt;1260,$U$1,IF($Q$1&gt;=1260,VLOOKUP($Q$1,CC7:CD105,2,TRUE))))</f>
        <v>0</v>
      </c>
      <c r="CE3" s="13" t="b">
        <f>IF($I$1=19,IF($Q$1&lt;1250,$U$1,IF($Q$1&gt;=1250,VLOOKUP($Q$1,CE7:CF105,2,TRUE))))</f>
        <v>0</v>
      </c>
      <c r="CG3" s="13" t="b">
        <f>IF($I$1&gt;=20,IF($Q$1&lt;1240,$U$1,IF($Q$1&gt;=1240,VLOOKUP($Q$1,CG7:CH105,2,TRUE))))</f>
        <v>0</v>
      </c>
    </row>
    <row r="4" spans="1:86" ht="15.55" customHeight="1" x14ac:dyDescent="0.55000000000000004">
      <c r="A4" s="64"/>
      <c r="B4" s="64"/>
      <c r="C4" s="64"/>
      <c r="E4" s="64"/>
    </row>
    <row r="5" spans="1:86" ht="15.55" customHeight="1" x14ac:dyDescent="0.55000000000000004">
      <c r="D5" s="64">
        <v>1</v>
      </c>
      <c r="E5" s="13">
        <v>2</v>
      </c>
      <c r="F5" s="64"/>
      <c r="G5" s="64">
        <v>3</v>
      </c>
      <c r="H5" s="64"/>
      <c r="I5" s="13">
        <v>4</v>
      </c>
      <c r="J5" s="64"/>
      <c r="K5" s="64">
        <v>5</v>
      </c>
      <c r="L5" s="64"/>
      <c r="M5" s="13">
        <v>6</v>
      </c>
      <c r="N5" s="64"/>
      <c r="O5" s="64">
        <v>7</v>
      </c>
      <c r="P5" s="64"/>
      <c r="Q5" s="13">
        <v>8</v>
      </c>
      <c r="R5" s="64"/>
      <c r="S5" s="64">
        <v>9</v>
      </c>
      <c r="T5" s="64"/>
      <c r="U5" s="13">
        <v>10</v>
      </c>
      <c r="V5" s="64"/>
      <c r="W5" s="64">
        <v>11</v>
      </c>
      <c r="X5" s="64"/>
      <c r="Y5" s="13">
        <v>12</v>
      </c>
      <c r="Z5" s="64"/>
      <c r="AA5" s="64">
        <v>13</v>
      </c>
      <c r="AB5" s="64"/>
      <c r="AC5" s="13">
        <v>14</v>
      </c>
      <c r="AD5" s="64"/>
      <c r="AE5" s="64">
        <v>15</v>
      </c>
      <c r="AF5" s="64"/>
      <c r="AG5" s="13">
        <v>16</v>
      </c>
      <c r="AH5" s="64"/>
      <c r="AI5" s="64">
        <v>17</v>
      </c>
      <c r="AJ5" s="64"/>
      <c r="AK5" s="13">
        <v>18</v>
      </c>
      <c r="AL5" s="64"/>
      <c r="AM5" s="64">
        <v>19</v>
      </c>
      <c r="AN5" s="64"/>
      <c r="AO5" s="13">
        <v>20</v>
      </c>
      <c r="AP5" s="64"/>
      <c r="AQ5" s="64">
        <v>21</v>
      </c>
      <c r="AR5" s="64"/>
      <c r="AS5" s="13">
        <v>22</v>
      </c>
      <c r="AT5" s="86">
        <v>43</v>
      </c>
      <c r="AU5" s="64">
        <v>23</v>
      </c>
      <c r="AV5" s="64"/>
      <c r="AW5" s="13">
        <v>24</v>
      </c>
      <c r="AX5" s="64"/>
      <c r="AY5" s="64">
        <v>25</v>
      </c>
      <c r="AZ5" s="64"/>
      <c r="BA5" s="13">
        <v>26</v>
      </c>
      <c r="BB5" s="64"/>
      <c r="BC5" s="64">
        <v>27</v>
      </c>
      <c r="BD5" s="64"/>
      <c r="BE5" s="13">
        <v>28</v>
      </c>
      <c r="BF5" s="64"/>
      <c r="BG5" s="64">
        <v>29</v>
      </c>
      <c r="BH5" s="64"/>
      <c r="BI5" s="13">
        <v>30</v>
      </c>
      <c r="BJ5" s="64"/>
      <c r="BK5" s="64">
        <v>31</v>
      </c>
      <c r="BL5" s="64"/>
      <c r="BM5" s="13">
        <v>32</v>
      </c>
      <c r="BN5" s="64"/>
      <c r="BO5" s="64">
        <v>33</v>
      </c>
      <c r="BP5" s="64"/>
      <c r="BQ5" s="13">
        <v>34</v>
      </c>
      <c r="BR5" s="64"/>
      <c r="BS5" s="64">
        <v>35</v>
      </c>
      <c r="BT5" s="64"/>
      <c r="BU5" s="13">
        <v>36</v>
      </c>
      <c r="BV5" s="64"/>
      <c r="BW5" s="64">
        <v>37</v>
      </c>
      <c r="BX5" s="64"/>
      <c r="BY5" s="13">
        <v>38</v>
      </c>
      <c r="BZ5" s="64"/>
      <c r="CA5" s="64">
        <v>39</v>
      </c>
      <c r="CB5" s="64"/>
      <c r="CC5" s="13">
        <v>40</v>
      </c>
      <c r="CD5" s="64"/>
      <c r="CE5" s="64">
        <v>41</v>
      </c>
      <c r="CF5" s="64"/>
      <c r="CG5" s="13">
        <v>42</v>
      </c>
      <c r="CH5" s="64"/>
    </row>
    <row r="6" spans="1:86" ht="15.55" customHeight="1" x14ac:dyDescent="0.55000000000000004">
      <c r="A6" s="13">
        <v>-20</v>
      </c>
      <c r="B6" s="13" t="b">
        <f>E3</f>
        <v>0</v>
      </c>
      <c r="E6" s="64" t="s">
        <v>56</v>
      </c>
      <c r="G6" s="64" t="s">
        <v>152</v>
      </c>
      <c r="I6" s="64" t="s">
        <v>153</v>
      </c>
      <c r="K6" s="64" t="s">
        <v>154</v>
      </c>
      <c r="M6" s="64" t="s">
        <v>155</v>
      </c>
      <c r="O6" s="64" t="s">
        <v>55</v>
      </c>
      <c r="Q6" s="64" t="s">
        <v>156</v>
      </c>
      <c r="S6" s="64" t="s">
        <v>157</v>
      </c>
      <c r="U6" s="64" t="s">
        <v>158</v>
      </c>
      <c r="W6" s="64" t="s">
        <v>159</v>
      </c>
      <c r="Y6" s="64" t="s">
        <v>54</v>
      </c>
      <c r="AA6" s="64" t="s">
        <v>160</v>
      </c>
      <c r="AC6" s="64" t="s">
        <v>161</v>
      </c>
      <c r="AE6" s="64" t="s">
        <v>162</v>
      </c>
      <c r="AG6" s="64" t="s">
        <v>163</v>
      </c>
      <c r="AI6" s="64" t="s">
        <v>53</v>
      </c>
      <c r="AK6" s="64" t="s">
        <v>164</v>
      </c>
      <c r="AM6" s="64" t="s">
        <v>165</v>
      </c>
      <c r="AO6" s="64" t="s">
        <v>166</v>
      </c>
      <c r="AQ6" s="64" t="s">
        <v>167</v>
      </c>
      <c r="AS6" s="64" t="s">
        <v>6</v>
      </c>
      <c r="AU6" s="64" t="s">
        <v>169</v>
      </c>
      <c r="AW6" s="64" t="s">
        <v>170</v>
      </c>
      <c r="AY6" s="64" t="s">
        <v>171</v>
      </c>
      <c r="BA6" s="64" t="s">
        <v>168</v>
      </c>
      <c r="BC6" s="64" t="s">
        <v>9</v>
      </c>
      <c r="BE6" s="64" t="s">
        <v>172</v>
      </c>
      <c r="BG6" s="64" t="s">
        <v>173</v>
      </c>
      <c r="BI6" s="64" t="s">
        <v>174</v>
      </c>
      <c r="BK6" s="64" t="s">
        <v>175</v>
      </c>
      <c r="BM6" s="64" t="s">
        <v>7</v>
      </c>
      <c r="BO6" s="64" t="s">
        <v>176</v>
      </c>
      <c r="BQ6" s="64" t="s">
        <v>177</v>
      </c>
      <c r="BS6" s="64" t="s">
        <v>178</v>
      </c>
      <c r="BU6" s="64" t="s">
        <v>179</v>
      </c>
      <c r="BW6" s="64" t="s">
        <v>10</v>
      </c>
      <c r="BY6" s="64" t="s">
        <v>180</v>
      </c>
      <c r="CA6" s="64" t="s">
        <v>181</v>
      </c>
      <c r="CC6" s="64" t="s">
        <v>182</v>
      </c>
      <c r="CE6" s="64" t="s">
        <v>183</v>
      </c>
      <c r="CG6" s="64" t="s">
        <v>8</v>
      </c>
    </row>
    <row r="7" spans="1:86" ht="15.55" customHeight="1" x14ac:dyDescent="0.55000000000000004">
      <c r="A7" s="13">
        <v>-19</v>
      </c>
      <c r="B7" s="13" t="b">
        <f>G3</f>
        <v>0</v>
      </c>
      <c r="D7" s="13">
        <v>14000</v>
      </c>
      <c r="F7" s="13">
        <v>14000</v>
      </c>
      <c r="H7" s="13">
        <v>14000</v>
      </c>
      <c r="J7" s="13">
        <v>14000</v>
      </c>
      <c r="L7" s="13">
        <v>14000</v>
      </c>
      <c r="N7" s="13">
        <v>14000</v>
      </c>
      <c r="P7" s="13">
        <v>14000</v>
      </c>
      <c r="R7" s="13">
        <v>14000</v>
      </c>
      <c r="T7" s="13">
        <v>14000</v>
      </c>
      <c r="V7" s="13">
        <v>14000</v>
      </c>
      <c r="X7" s="13">
        <v>14000</v>
      </c>
      <c r="Y7" s="13">
        <v>1490</v>
      </c>
      <c r="Z7" s="13">
        <v>14000</v>
      </c>
      <c r="AA7" s="13">
        <v>1485</v>
      </c>
      <c r="AB7" s="13">
        <v>14000</v>
      </c>
      <c r="AC7" s="13">
        <v>1480</v>
      </c>
      <c r="AD7" s="13">
        <v>14000</v>
      </c>
      <c r="AE7" s="13">
        <v>1475</v>
      </c>
      <c r="AF7" s="13">
        <v>14000</v>
      </c>
      <c r="AG7" s="13">
        <v>1465</v>
      </c>
      <c r="AH7" s="13">
        <v>14000</v>
      </c>
      <c r="AI7" s="13">
        <v>1460</v>
      </c>
      <c r="AJ7" s="13">
        <v>14000</v>
      </c>
      <c r="AK7" s="13">
        <v>1450</v>
      </c>
      <c r="AL7" s="13">
        <v>14000</v>
      </c>
      <c r="AM7" s="13">
        <v>1440</v>
      </c>
      <c r="AN7" s="13">
        <v>14000</v>
      </c>
      <c r="AO7" s="13">
        <v>1435</v>
      </c>
      <c r="AP7" s="13">
        <v>14000</v>
      </c>
      <c r="AQ7" s="13">
        <v>1435</v>
      </c>
      <c r="AR7" s="13">
        <v>14000</v>
      </c>
      <c r="AS7" s="13">
        <v>1430</v>
      </c>
      <c r="AT7" s="85">
        <v>14000</v>
      </c>
      <c r="AU7" s="13">
        <v>1420</v>
      </c>
      <c r="AV7" s="13">
        <v>14000</v>
      </c>
      <c r="AW7" s="13">
        <v>1410</v>
      </c>
      <c r="AX7" s="13">
        <v>14000</v>
      </c>
      <c r="AY7" s="13">
        <v>1400</v>
      </c>
      <c r="AZ7" s="13">
        <v>14000</v>
      </c>
      <c r="BA7" s="13">
        <v>1390</v>
      </c>
      <c r="BB7" s="13">
        <v>14000</v>
      </c>
      <c r="BC7" s="13">
        <v>1385</v>
      </c>
      <c r="BD7" s="13">
        <v>14000</v>
      </c>
      <c r="BE7" s="13">
        <v>1375</v>
      </c>
      <c r="BF7" s="13">
        <v>14000</v>
      </c>
      <c r="BG7" s="13">
        <v>1365</v>
      </c>
      <c r="BH7" s="13">
        <v>14000</v>
      </c>
      <c r="BI7" s="13">
        <v>1355</v>
      </c>
      <c r="BJ7" s="13">
        <v>14000</v>
      </c>
      <c r="BK7" s="13">
        <v>1345</v>
      </c>
      <c r="BL7" s="13">
        <v>14000</v>
      </c>
      <c r="BM7" s="13">
        <v>1340</v>
      </c>
      <c r="BN7" s="13">
        <v>14000</v>
      </c>
      <c r="BO7" s="13">
        <v>1335</v>
      </c>
      <c r="BP7" s="13">
        <v>14000</v>
      </c>
      <c r="BQ7" s="13">
        <v>1320</v>
      </c>
      <c r="BR7" s="13">
        <v>14000</v>
      </c>
      <c r="BS7" s="13">
        <v>1310</v>
      </c>
      <c r="BT7" s="13">
        <v>14000</v>
      </c>
      <c r="BU7" s="13">
        <v>1300</v>
      </c>
      <c r="BV7" s="13">
        <v>14000</v>
      </c>
      <c r="BW7" s="13">
        <v>1290</v>
      </c>
      <c r="BX7" s="13">
        <v>14000</v>
      </c>
      <c r="BY7" s="13">
        <f t="shared" ref="BY7:BY19" si="0">CA7+10</f>
        <v>1280</v>
      </c>
      <c r="BZ7" s="13">
        <v>14000</v>
      </c>
      <c r="CA7" s="13">
        <f t="shared" ref="CA7:CA43" si="1">CC7+10</f>
        <v>1270</v>
      </c>
      <c r="CB7" s="13">
        <v>14000</v>
      </c>
      <c r="CC7" s="13">
        <f t="shared" ref="CC7:CC43" si="2">CE7+10</f>
        <v>1260</v>
      </c>
      <c r="CD7" s="13">
        <v>14000</v>
      </c>
      <c r="CE7" s="13">
        <f t="shared" ref="CE7:CE43" si="3">CG7+10</f>
        <v>1250</v>
      </c>
      <c r="CF7" s="13">
        <v>14000</v>
      </c>
      <c r="CG7" s="13">
        <v>1240</v>
      </c>
      <c r="CH7" s="13">
        <v>14000</v>
      </c>
    </row>
    <row r="8" spans="1:86" ht="15.55" customHeight="1" x14ac:dyDescent="0.55000000000000004">
      <c r="A8" s="13">
        <v>-18</v>
      </c>
      <c r="B8" s="13" t="b">
        <f>I3</f>
        <v>0</v>
      </c>
      <c r="D8" s="13">
        <v>13900</v>
      </c>
      <c r="F8" s="13">
        <v>13900</v>
      </c>
      <c r="H8" s="13">
        <v>13900</v>
      </c>
      <c r="J8" s="13">
        <v>13900</v>
      </c>
      <c r="L8" s="13">
        <v>13900</v>
      </c>
      <c r="N8" s="13">
        <v>13900</v>
      </c>
      <c r="P8" s="13">
        <v>13900</v>
      </c>
      <c r="R8" s="13">
        <v>13900</v>
      </c>
      <c r="T8" s="13">
        <v>13900</v>
      </c>
      <c r="V8" s="13">
        <v>13900</v>
      </c>
      <c r="X8" s="13">
        <v>13900</v>
      </c>
      <c r="Y8" s="13">
        <v>1500</v>
      </c>
      <c r="Z8" s="13">
        <v>13900</v>
      </c>
      <c r="AA8" s="13">
        <v>1490</v>
      </c>
      <c r="AB8" s="13">
        <v>13900</v>
      </c>
      <c r="AC8" s="13">
        <v>1485</v>
      </c>
      <c r="AD8" s="13">
        <v>13900</v>
      </c>
      <c r="AE8" s="13">
        <v>1480</v>
      </c>
      <c r="AF8" s="13">
        <v>13900</v>
      </c>
      <c r="AG8" s="13">
        <v>1470</v>
      </c>
      <c r="AH8" s="13">
        <v>13900</v>
      </c>
      <c r="AI8" s="13">
        <v>1460</v>
      </c>
      <c r="AJ8" s="13">
        <v>13900</v>
      </c>
      <c r="AK8" s="13">
        <v>1450</v>
      </c>
      <c r="AL8" s="13">
        <v>13900</v>
      </c>
      <c r="AM8" s="13">
        <v>1445</v>
      </c>
      <c r="AN8" s="13">
        <v>13900</v>
      </c>
      <c r="AO8" s="13">
        <v>1440</v>
      </c>
      <c r="AP8" s="13">
        <v>13900</v>
      </c>
      <c r="AQ8" s="13">
        <v>1435</v>
      </c>
      <c r="AR8" s="13">
        <v>13900</v>
      </c>
      <c r="AS8" s="13">
        <v>1431</v>
      </c>
      <c r="AT8" s="85">
        <v>13900</v>
      </c>
      <c r="AU8" s="13">
        <v>1425</v>
      </c>
      <c r="AV8" s="13">
        <v>13900</v>
      </c>
      <c r="AW8" s="13">
        <v>1415</v>
      </c>
      <c r="AX8" s="13">
        <v>13900</v>
      </c>
      <c r="AY8" s="13">
        <v>1405</v>
      </c>
      <c r="AZ8" s="13">
        <v>13900</v>
      </c>
      <c r="BA8" s="13">
        <v>1395</v>
      </c>
      <c r="BB8" s="13">
        <v>13900</v>
      </c>
      <c r="BC8" s="13">
        <v>1390</v>
      </c>
      <c r="BD8" s="13">
        <v>13900</v>
      </c>
      <c r="BE8" s="13">
        <v>1380</v>
      </c>
      <c r="BF8" s="13">
        <v>13900</v>
      </c>
      <c r="BG8" s="13">
        <v>1370</v>
      </c>
      <c r="BH8" s="13">
        <v>13900</v>
      </c>
      <c r="BI8" s="13">
        <v>1360</v>
      </c>
      <c r="BJ8" s="13">
        <v>13900</v>
      </c>
      <c r="BK8" s="13">
        <v>1350</v>
      </c>
      <c r="BL8" s="13">
        <v>13900</v>
      </c>
      <c r="BM8" s="13">
        <v>1345</v>
      </c>
      <c r="BN8" s="13">
        <v>13900</v>
      </c>
      <c r="BO8" s="13">
        <f t="shared" ref="BO8:BO18" si="4">BQ8+10</f>
        <v>1335</v>
      </c>
      <c r="BP8" s="13">
        <v>13900</v>
      </c>
      <c r="BQ8" s="13">
        <f t="shared" ref="BQ8:BQ43" si="5">BS8+10</f>
        <v>1325</v>
      </c>
      <c r="BR8" s="13">
        <v>13900</v>
      </c>
      <c r="BS8" s="13">
        <f t="shared" ref="BS8:BS43" si="6">BU8+10</f>
        <v>1315</v>
      </c>
      <c r="BT8" s="13">
        <v>13900</v>
      </c>
      <c r="BU8" s="13">
        <v>1305</v>
      </c>
      <c r="BV8" s="13">
        <v>13900</v>
      </c>
      <c r="BW8" s="13">
        <v>1295</v>
      </c>
      <c r="BX8" s="13">
        <v>13900</v>
      </c>
      <c r="BY8" s="13">
        <f t="shared" si="0"/>
        <v>1280</v>
      </c>
      <c r="BZ8" s="13">
        <v>13900</v>
      </c>
      <c r="CA8" s="13">
        <f t="shared" si="1"/>
        <v>1270</v>
      </c>
      <c r="CB8" s="13">
        <v>13900</v>
      </c>
      <c r="CC8" s="13">
        <f t="shared" si="2"/>
        <v>1260</v>
      </c>
      <c r="CD8" s="13">
        <v>13900</v>
      </c>
      <c r="CE8" s="13">
        <f t="shared" si="3"/>
        <v>1250</v>
      </c>
      <c r="CF8" s="13">
        <v>13900</v>
      </c>
      <c r="CG8" s="13">
        <v>1240</v>
      </c>
      <c r="CH8" s="13">
        <v>13900</v>
      </c>
    </row>
    <row r="9" spans="1:86" ht="15.55" customHeight="1" x14ac:dyDescent="0.55000000000000004">
      <c r="A9" s="13">
        <v>-17</v>
      </c>
      <c r="B9" s="13" t="b">
        <f>K3</f>
        <v>0</v>
      </c>
      <c r="D9" s="13">
        <v>13800</v>
      </c>
      <c r="F9" s="13">
        <v>13800</v>
      </c>
      <c r="H9" s="13">
        <v>13800</v>
      </c>
      <c r="J9" s="13">
        <v>13800</v>
      </c>
      <c r="L9" s="13">
        <v>13800</v>
      </c>
      <c r="N9" s="13">
        <v>13800</v>
      </c>
      <c r="P9" s="13">
        <v>13800</v>
      </c>
      <c r="R9" s="13">
        <v>13800</v>
      </c>
      <c r="T9" s="13">
        <v>13800</v>
      </c>
      <c r="V9" s="13">
        <v>13800</v>
      </c>
      <c r="X9" s="13">
        <v>13800</v>
      </c>
      <c r="Y9" s="13">
        <v>1505</v>
      </c>
      <c r="Z9" s="13">
        <v>13800</v>
      </c>
      <c r="AA9" s="13">
        <v>1495</v>
      </c>
      <c r="AB9" s="13">
        <v>13800</v>
      </c>
      <c r="AC9" s="13">
        <v>1490</v>
      </c>
      <c r="AD9" s="13">
        <v>13800</v>
      </c>
      <c r="AE9" s="13">
        <v>1485</v>
      </c>
      <c r="AF9" s="13">
        <v>13800</v>
      </c>
      <c r="AG9" s="13">
        <v>1475</v>
      </c>
      <c r="AH9" s="13">
        <v>13800</v>
      </c>
      <c r="AI9" s="13">
        <v>1465</v>
      </c>
      <c r="AJ9" s="13">
        <v>13800</v>
      </c>
      <c r="AK9" s="13">
        <v>1455</v>
      </c>
      <c r="AL9" s="13">
        <v>13800</v>
      </c>
      <c r="AM9" s="13">
        <v>1450</v>
      </c>
      <c r="AN9" s="13">
        <v>13800</v>
      </c>
      <c r="AO9" s="13">
        <v>1445</v>
      </c>
      <c r="AP9" s="13">
        <v>13800</v>
      </c>
      <c r="AQ9" s="13">
        <v>1440</v>
      </c>
      <c r="AR9" s="13">
        <v>13800</v>
      </c>
      <c r="AS9" s="13">
        <v>1435</v>
      </c>
      <c r="AT9" s="85">
        <v>13800</v>
      </c>
      <c r="AU9" s="13">
        <v>1430</v>
      </c>
      <c r="AV9" s="13">
        <v>13800</v>
      </c>
      <c r="AW9" s="13">
        <v>1420</v>
      </c>
      <c r="AX9" s="13">
        <v>13800</v>
      </c>
      <c r="AY9" s="13">
        <v>1410</v>
      </c>
      <c r="AZ9" s="13">
        <v>13800</v>
      </c>
      <c r="BA9" s="13">
        <v>1400</v>
      </c>
      <c r="BB9" s="13">
        <v>13800</v>
      </c>
      <c r="BC9" s="13">
        <v>1395</v>
      </c>
      <c r="BD9" s="13">
        <v>13800</v>
      </c>
      <c r="BE9" s="13">
        <v>1385</v>
      </c>
      <c r="BF9" s="13">
        <v>13800</v>
      </c>
      <c r="BG9" s="13">
        <v>1375</v>
      </c>
      <c r="BH9" s="13">
        <v>13800</v>
      </c>
      <c r="BI9" s="13">
        <v>1365</v>
      </c>
      <c r="BJ9" s="13">
        <v>13800</v>
      </c>
      <c r="BK9" s="13">
        <v>1355</v>
      </c>
      <c r="BL9" s="13">
        <v>13800</v>
      </c>
      <c r="BM9" s="13">
        <v>1350</v>
      </c>
      <c r="BN9" s="13">
        <v>13800</v>
      </c>
      <c r="BO9" s="13">
        <f t="shared" si="4"/>
        <v>1340</v>
      </c>
      <c r="BP9" s="13">
        <v>13800</v>
      </c>
      <c r="BQ9" s="13">
        <f t="shared" si="5"/>
        <v>1330</v>
      </c>
      <c r="BR9" s="13">
        <v>13800</v>
      </c>
      <c r="BS9" s="13">
        <f t="shared" si="6"/>
        <v>1320</v>
      </c>
      <c r="BT9" s="13">
        <v>13800</v>
      </c>
      <c r="BU9" s="13">
        <v>1310</v>
      </c>
      <c r="BV9" s="13">
        <v>13800</v>
      </c>
      <c r="BW9" s="13">
        <v>1300</v>
      </c>
      <c r="BX9" s="13">
        <v>13800</v>
      </c>
      <c r="BY9" s="13">
        <f t="shared" si="0"/>
        <v>1285</v>
      </c>
      <c r="BZ9" s="13">
        <v>13800</v>
      </c>
      <c r="CA9" s="13">
        <f t="shared" si="1"/>
        <v>1275</v>
      </c>
      <c r="CB9" s="13">
        <v>13800</v>
      </c>
      <c r="CC9" s="13">
        <f t="shared" si="2"/>
        <v>1265</v>
      </c>
      <c r="CD9" s="13">
        <v>13800</v>
      </c>
      <c r="CE9" s="13">
        <f t="shared" si="3"/>
        <v>1255</v>
      </c>
      <c r="CF9" s="13">
        <v>13800</v>
      </c>
      <c r="CG9" s="13">
        <v>1245</v>
      </c>
      <c r="CH9" s="13">
        <v>13800</v>
      </c>
    </row>
    <row r="10" spans="1:86" ht="15.55" customHeight="1" x14ac:dyDescent="0.55000000000000004">
      <c r="A10" s="13">
        <v>-16</v>
      </c>
      <c r="B10" s="13" t="b">
        <f>M3</f>
        <v>0</v>
      </c>
      <c r="D10" s="13">
        <v>13700</v>
      </c>
      <c r="F10" s="13">
        <v>13700</v>
      </c>
      <c r="H10" s="13">
        <v>13700</v>
      </c>
      <c r="J10" s="13">
        <v>13700</v>
      </c>
      <c r="L10" s="13">
        <v>13700</v>
      </c>
      <c r="N10" s="13">
        <v>13700</v>
      </c>
      <c r="P10" s="13">
        <v>13700</v>
      </c>
      <c r="R10" s="13">
        <v>13700</v>
      </c>
      <c r="T10" s="13">
        <v>13700</v>
      </c>
      <c r="V10" s="13">
        <v>13700</v>
      </c>
      <c r="X10" s="13">
        <v>13700</v>
      </c>
      <c r="Y10" s="13">
        <v>1510</v>
      </c>
      <c r="Z10" s="13">
        <v>13700</v>
      </c>
      <c r="AA10" s="13">
        <v>1500</v>
      </c>
      <c r="AB10" s="13">
        <v>13700</v>
      </c>
      <c r="AC10" s="13">
        <v>1495</v>
      </c>
      <c r="AD10" s="13">
        <v>13700</v>
      </c>
      <c r="AE10" s="13">
        <v>1490</v>
      </c>
      <c r="AF10" s="13">
        <v>13700</v>
      </c>
      <c r="AG10" s="13">
        <v>1480</v>
      </c>
      <c r="AH10" s="13">
        <v>13700</v>
      </c>
      <c r="AI10" s="13">
        <v>1470</v>
      </c>
      <c r="AJ10" s="13">
        <v>13700</v>
      </c>
      <c r="AK10" s="13">
        <v>1460</v>
      </c>
      <c r="AL10" s="13">
        <v>13700</v>
      </c>
      <c r="AM10" s="13">
        <v>1455</v>
      </c>
      <c r="AN10" s="13">
        <v>13700</v>
      </c>
      <c r="AO10" s="13">
        <v>1450</v>
      </c>
      <c r="AP10" s="13">
        <v>13700</v>
      </c>
      <c r="AQ10" s="13">
        <v>1445</v>
      </c>
      <c r="AR10" s="13">
        <v>13700</v>
      </c>
      <c r="AS10" s="13">
        <v>1440</v>
      </c>
      <c r="AT10" s="85">
        <v>13700</v>
      </c>
      <c r="AU10" s="13">
        <v>1435</v>
      </c>
      <c r="AV10" s="13">
        <v>13700</v>
      </c>
      <c r="AW10" s="13">
        <v>1425</v>
      </c>
      <c r="AX10" s="13">
        <v>13700</v>
      </c>
      <c r="AY10" s="13">
        <v>1415</v>
      </c>
      <c r="AZ10" s="13">
        <v>13700</v>
      </c>
      <c r="BA10" s="13">
        <v>1405</v>
      </c>
      <c r="BB10" s="13">
        <v>13700</v>
      </c>
      <c r="BC10" s="13">
        <v>1400</v>
      </c>
      <c r="BD10" s="13">
        <v>13700</v>
      </c>
      <c r="BE10" s="13">
        <v>1390</v>
      </c>
      <c r="BF10" s="13">
        <v>13700</v>
      </c>
      <c r="BG10" s="13">
        <v>1380</v>
      </c>
      <c r="BH10" s="13">
        <v>13700</v>
      </c>
      <c r="BI10" s="13">
        <v>1370</v>
      </c>
      <c r="BJ10" s="13">
        <v>13700</v>
      </c>
      <c r="BK10" s="13">
        <v>1360</v>
      </c>
      <c r="BL10" s="13">
        <v>13700</v>
      </c>
      <c r="BM10" s="13">
        <v>1355</v>
      </c>
      <c r="BN10" s="13">
        <v>13700</v>
      </c>
      <c r="BO10" s="13">
        <f t="shared" si="4"/>
        <v>1345</v>
      </c>
      <c r="BP10" s="13">
        <v>13700</v>
      </c>
      <c r="BQ10" s="13">
        <f t="shared" si="5"/>
        <v>1335</v>
      </c>
      <c r="BR10" s="13">
        <v>13700</v>
      </c>
      <c r="BS10" s="13">
        <f t="shared" si="6"/>
        <v>1325</v>
      </c>
      <c r="BT10" s="13">
        <v>13700</v>
      </c>
      <c r="BU10" s="13">
        <v>1315</v>
      </c>
      <c r="BV10" s="13">
        <v>13700</v>
      </c>
      <c r="BW10" s="13">
        <v>1305</v>
      </c>
      <c r="BX10" s="13">
        <v>13700</v>
      </c>
      <c r="BY10" s="13">
        <f t="shared" si="0"/>
        <v>1290</v>
      </c>
      <c r="BZ10" s="13">
        <v>13700</v>
      </c>
      <c r="CA10" s="13">
        <f t="shared" si="1"/>
        <v>1280</v>
      </c>
      <c r="CB10" s="13">
        <v>13700</v>
      </c>
      <c r="CC10" s="13">
        <f t="shared" si="2"/>
        <v>1270</v>
      </c>
      <c r="CD10" s="13">
        <v>13700</v>
      </c>
      <c r="CE10" s="13">
        <f t="shared" si="3"/>
        <v>1260</v>
      </c>
      <c r="CF10" s="13">
        <v>13700</v>
      </c>
      <c r="CG10" s="13">
        <v>1250</v>
      </c>
      <c r="CH10" s="13">
        <v>13700</v>
      </c>
    </row>
    <row r="11" spans="1:86" ht="15.55" customHeight="1" x14ac:dyDescent="0.55000000000000004">
      <c r="A11" s="13">
        <v>-15</v>
      </c>
      <c r="B11" s="13" t="b">
        <f>O3</f>
        <v>0</v>
      </c>
      <c r="D11" s="13">
        <v>13600</v>
      </c>
      <c r="F11" s="13">
        <v>13600</v>
      </c>
      <c r="H11" s="13">
        <v>13600</v>
      </c>
      <c r="J11" s="13">
        <v>13600</v>
      </c>
      <c r="L11" s="13">
        <v>13600</v>
      </c>
      <c r="N11" s="13">
        <v>13600</v>
      </c>
      <c r="P11" s="13">
        <v>13600</v>
      </c>
      <c r="R11" s="13">
        <v>13600</v>
      </c>
      <c r="T11" s="13">
        <v>13600</v>
      </c>
      <c r="V11" s="13">
        <v>13600</v>
      </c>
      <c r="X11" s="13">
        <v>13600</v>
      </c>
      <c r="Y11" s="13">
        <v>1515</v>
      </c>
      <c r="Z11" s="13">
        <v>13600</v>
      </c>
      <c r="AA11" s="13">
        <v>1505</v>
      </c>
      <c r="AB11" s="13">
        <v>13600</v>
      </c>
      <c r="AC11" s="13">
        <v>1500</v>
      </c>
      <c r="AD11" s="13">
        <v>13600</v>
      </c>
      <c r="AE11" s="13">
        <v>1495</v>
      </c>
      <c r="AF11" s="13">
        <v>13600</v>
      </c>
      <c r="AG11" s="13">
        <v>1485</v>
      </c>
      <c r="AH11" s="13">
        <v>13600</v>
      </c>
      <c r="AI11" s="13">
        <v>1475</v>
      </c>
      <c r="AJ11" s="13">
        <v>13600</v>
      </c>
      <c r="AK11" s="13">
        <v>1465</v>
      </c>
      <c r="AL11" s="13">
        <v>13600</v>
      </c>
      <c r="AM11" s="13">
        <v>1460</v>
      </c>
      <c r="AN11" s="13">
        <v>13600</v>
      </c>
      <c r="AO11" s="13">
        <v>1455</v>
      </c>
      <c r="AP11" s="13">
        <v>13600</v>
      </c>
      <c r="AQ11" s="13">
        <v>1450</v>
      </c>
      <c r="AR11" s="13">
        <v>13600</v>
      </c>
      <c r="AS11" s="13">
        <v>1441</v>
      </c>
      <c r="AT11" s="85">
        <v>13600</v>
      </c>
      <c r="AU11" s="13">
        <v>1440</v>
      </c>
      <c r="AV11" s="13">
        <v>13600</v>
      </c>
      <c r="AW11" s="13">
        <v>1430</v>
      </c>
      <c r="AX11" s="13">
        <v>13600</v>
      </c>
      <c r="AY11" s="13">
        <v>1420</v>
      </c>
      <c r="AZ11" s="13">
        <v>13600</v>
      </c>
      <c r="BA11" s="13">
        <v>1410</v>
      </c>
      <c r="BB11" s="13">
        <v>13600</v>
      </c>
      <c r="BC11" s="13">
        <v>1405</v>
      </c>
      <c r="BD11" s="13">
        <v>13600</v>
      </c>
      <c r="BE11" s="13">
        <v>1395</v>
      </c>
      <c r="BF11" s="13">
        <v>13600</v>
      </c>
      <c r="BG11" s="13">
        <v>1385</v>
      </c>
      <c r="BH11" s="13">
        <v>13600</v>
      </c>
      <c r="BI11" s="13">
        <v>1375</v>
      </c>
      <c r="BJ11" s="13">
        <v>13600</v>
      </c>
      <c r="BK11" s="13">
        <v>1365</v>
      </c>
      <c r="BL11" s="13">
        <v>13600</v>
      </c>
      <c r="BM11" s="13">
        <v>1360</v>
      </c>
      <c r="BN11" s="13">
        <v>13600</v>
      </c>
      <c r="BO11" s="13">
        <f t="shared" si="4"/>
        <v>1345</v>
      </c>
      <c r="BP11" s="13">
        <v>13600</v>
      </c>
      <c r="BQ11" s="13">
        <f t="shared" si="5"/>
        <v>1335</v>
      </c>
      <c r="BR11" s="13">
        <v>13600</v>
      </c>
      <c r="BS11" s="13">
        <f t="shared" si="6"/>
        <v>1325</v>
      </c>
      <c r="BT11" s="13">
        <v>13600</v>
      </c>
      <c r="BU11" s="13">
        <v>1315</v>
      </c>
      <c r="BV11" s="13">
        <v>13600</v>
      </c>
      <c r="BW11" s="13">
        <v>1305</v>
      </c>
      <c r="BX11" s="13">
        <v>13600</v>
      </c>
      <c r="BY11" s="13">
        <f t="shared" si="0"/>
        <v>1290</v>
      </c>
      <c r="BZ11" s="13">
        <v>13600</v>
      </c>
      <c r="CA11" s="13">
        <f t="shared" si="1"/>
        <v>1280</v>
      </c>
      <c r="CB11" s="13">
        <v>13600</v>
      </c>
      <c r="CC11" s="13">
        <f t="shared" si="2"/>
        <v>1270</v>
      </c>
      <c r="CD11" s="13">
        <v>13600</v>
      </c>
      <c r="CE11" s="13">
        <f t="shared" si="3"/>
        <v>1260</v>
      </c>
      <c r="CF11" s="13">
        <v>13600</v>
      </c>
      <c r="CG11" s="13">
        <v>1250</v>
      </c>
      <c r="CH11" s="13">
        <v>13600</v>
      </c>
    </row>
    <row r="12" spans="1:86" ht="15.55" customHeight="1" x14ac:dyDescent="0.55000000000000004">
      <c r="A12" s="13">
        <v>-14</v>
      </c>
      <c r="B12" s="13" t="b">
        <f>Q3</f>
        <v>0</v>
      </c>
      <c r="D12" s="13">
        <v>13500</v>
      </c>
      <c r="F12" s="13">
        <v>13500</v>
      </c>
      <c r="H12" s="13">
        <v>13500</v>
      </c>
      <c r="J12" s="13">
        <v>13500</v>
      </c>
      <c r="L12" s="13">
        <v>13500</v>
      </c>
      <c r="N12" s="13">
        <v>13500</v>
      </c>
      <c r="P12" s="13">
        <v>13500</v>
      </c>
      <c r="R12" s="13">
        <v>13500</v>
      </c>
      <c r="T12" s="13">
        <v>13500</v>
      </c>
      <c r="V12" s="13">
        <v>13500</v>
      </c>
      <c r="X12" s="13">
        <v>13500</v>
      </c>
      <c r="Y12" s="13">
        <v>1520</v>
      </c>
      <c r="Z12" s="13">
        <v>13500</v>
      </c>
      <c r="AA12" s="13">
        <v>1510</v>
      </c>
      <c r="AB12" s="13">
        <v>13500</v>
      </c>
      <c r="AC12" s="13">
        <v>1505</v>
      </c>
      <c r="AD12" s="13">
        <v>13500</v>
      </c>
      <c r="AE12" s="13">
        <v>1500</v>
      </c>
      <c r="AF12" s="13">
        <v>13500</v>
      </c>
      <c r="AG12" s="13">
        <v>1490</v>
      </c>
      <c r="AH12" s="13">
        <v>13500</v>
      </c>
      <c r="AI12" s="13">
        <v>1480</v>
      </c>
      <c r="AJ12" s="13">
        <v>13500</v>
      </c>
      <c r="AK12" s="13">
        <v>1470</v>
      </c>
      <c r="AL12" s="13">
        <v>13500</v>
      </c>
      <c r="AM12" s="13">
        <v>1465</v>
      </c>
      <c r="AN12" s="13">
        <v>13500</v>
      </c>
      <c r="AO12" s="13">
        <v>1460</v>
      </c>
      <c r="AP12" s="13">
        <v>13500</v>
      </c>
      <c r="AQ12" s="13">
        <v>1455</v>
      </c>
      <c r="AR12" s="13">
        <v>13500</v>
      </c>
      <c r="AS12" s="13">
        <v>1450</v>
      </c>
      <c r="AT12" s="85">
        <v>13500</v>
      </c>
      <c r="AU12" s="13">
        <v>1445</v>
      </c>
      <c r="AV12" s="13">
        <v>13500</v>
      </c>
      <c r="AW12" s="13">
        <v>1435</v>
      </c>
      <c r="AX12" s="13">
        <v>13500</v>
      </c>
      <c r="AY12" s="13">
        <v>1425</v>
      </c>
      <c r="AZ12" s="13">
        <v>13500</v>
      </c>
      <c r="BA12" s="13">
        <v>1415</v>
      </c>
      <c r="BB12" s="13">
        <v>13500</v>
      </c>
      <c r="BC12" s="13">
        <v>1410</v>
      </c>
      <c r="BD12" s="13">
        <v>13500</v>
      </c>
      <c r="BE12" s="13">
        <v>1400</v>
      </c>
      <c r="BF12" s="13">
        <v>13500</v>
      </c>
      <c r="BG12" s="13">
        <v>1390</v>
      </c>
      <c r="BH12" s="13">
        <v>13500</v>
      </c>
      <c r="BI12" s="13">
        <v>1380</v>
      </c>
      <c r="BJ12" s="13">
        <v>13500</v>
      </c>
      <c r="BK12" s="13">
        <v>1370</v>
      </c>
      <c r="BL12" s="13">
        <v>13500</v>
      </c>
      <c r="BM12" s="13">
        <v>1360</v>
      </c>
      <c r="BN12" s="13">
        <v>13500</v>
      </c>
      <c r="BO12" s="13">
        <f t="shared" si="4"/>
        <v>1350</v>
      </c>
      <c r="BP12" s="13">
        <v>13500</v>
      </c>
      <c r="BQ12" s="13">
        <f t="shared" si="5"/>
        <v>1340</v>
      </c>
      <c r="BR12" s="13">
        <v>13500</v>
      </c>
      <c r="BS12" s="13">
        <f t="shared" si="6"/>
        <v>1330</v>
      </c>
      <c r="BT12" s="13">
        <v>13500</v>
      </c>
      <c r="BU12" s="13">
        <v>1320</v>
      </c>
      <c r="BV12" s="13">
        <v>13500</v>
      </c>
      <c r="BW12" s="13">
        <v>1310</v>
      </c>
      <c r="BX12" s="13">
        <v>13500</v>
      </c>
      <c r="BY12" s="13">
        <f t="shared" si="0"/>
        <v>1295</v>
      </c>
      <c r="BZ12" s="13">
        <v>13500</v>
      </c>
      <c r="CA12" s="13">
        <f t="shared" si="1"/>
        <v>1285</v>
      </c>
      <c r="CB12" s="13">
        <v>13500</v>
      </c>
      <c r="CC12" s="13">
        <f t="shared" si="2"/>
        <v>1275</v>
      </c>
      <c r="CD12" s="13">
        <v>13500</v>
      </c>
      <c r="CE12" s="13">
        <f t="shared" si="3"/>
        <v>1265</v>
      </c>
      <c r="CF12" s="13">
        <v>13500</v>
      </c>
      <c r="CG12" s="13">
        <v>1255</v>
      </c>
      <c r="CH12" s="13">
        <v>13500</v>
      </c>
    </row>
    <row r="13" spans="1:86" ht="15.55" customHeight="1" x14ac:dyDescent="0.55000000000000004">
      <c r="A13" s="13">
        <v>-13</v>
      </c>
      <c r="B13" s="13" t="b">
        <f>S3</f>
        <v>0</v>
      </c>
      <c r="D13" s="13">
        <v>13400</v>
      </c>
      <c r="F13" s="13">
        <v>13400</v>
      </c>
      <c r="H13" s="13">
        <v>13400</v>
      </c>
      <c r="J13" s="13">
        <v>13400</v>
      </c>
      <c r="L13" s="13">
        <v>13400</v>
      </c>
      <c r="N13" s="13">
        <v>13400</v>
      </c>
      <c r="P13" s="13">
        <v>13400</v>
      </c>
      <c r="R13" s="13">
        <v>13400</v>
      </c>
      <c r="T13" s="13">
        <v>13400</v>
      </c>
      <c r="V13" s="13">
        <v>13400</v>
      </c>
      <c r="X13" s="13">
        <v>13400</v>
      </c>
      <c r="Y13" s="13">
        <v>1530</v>
      </c>
      <c r="Z13" s="13">
        <v>13400</v>
      </c>
      <c r="AA13" s="13">
        <v>1515</v>
      </c>
      <c r="AB13" s="13">
        <v>13400</v>
      </c>
      <c r="AC13" s="13">
        <v>1510</v>
      </c>
      <c r="AD13" s="13">
        <v>13400</v>
      </c>
      <c r="AE13" s="13">
        <v>1505</v>
      </c>
      <c r="AF13" s="13">
        <v>13400</v>
      </c>
      <c r="AG13" s="13">
        <v>1495</v>
      </c>
      <c r="AH13" s="13">
        <v>13400</v>
      </c>
      <c r="AI13" s="13">
        <v>1490</v>
      </c>
      <c r="AJ13" s="13">
        <v>13400</v>
      </c>
      <c r="AK13" s="13">
        <v>1475</v>
      </c>
      <c r="AL13" s="13">
        <v>13400</v>
      </c>
      <c r="AM13" s="13">
        <v>1470</v>
      </c>
      <c r="AN13" s="13">
        <v>13400</v>
      </c>
      <c r="AO13" s="13">
        <v>1465</v>
      </c>
      <c r="AP13" s="13">
        <v>13400</v>
      </c>
      <c r="AQ13" s="13">
        <v>1460</v>
      </c>
      <c r="AR13" s="13">
        <v>13400</v>
      </c>
      <c r="AS13" s="13">
        <v>1451</v>
      </c>
      <c r="AT13" s="85">
        <v>13400</v>
      </c>
      <c r="AU13" s="13">
        <v>1450</v>
      </c>
      <c r="AV13" s="13">
        <v>13400</v>
      </c>
      <c r="AW13" s="13">
        <v>1440</v>
      </c>
      <c r="AX13" s="13">
        <v>13400</v>
      </c>
      <c r="AY13" s="13">
        <v>1430</v>
      </c>
      <c r="AZ13" s="13">
        <v>13400</v>
      </c>
      <c r="BA13" s="13">
        <v>1420</v>
      </c>
      <c r="BB13" s="13">
        <v>13400</v>
      </c>
      <c r="BC13" s="13">
        <v>1415</v>
      </c>
      <c r="BD13" s="13">
        <v>13400</v>
      </c>
      <c r="BE13" s="13">
        <v>1405</v>
      </c>
      <c r="BF13" s="13">
        <v>13400</v>
      </c>
      <c r="BG13" s="13">
        <v>1395</v>
      </c>
      <c r="BH13" s="13">
        <v>13400</v>
      </c>
      <c r="BI13" s="13">
        <v>1385</v>
      </c>
      <c r="BJ13" s="13">
        <v>13400</v>
      </c>
      <c r="BK13" s="13">
        <v>1375</v>
      </c>
      <c r="BL13" s="13">
        <v>13400</v>
      </c>
      <c r="BM13" s="13">
        <v>1365</v>
      </c>
      <c r="BN13" s="13">
        <v>13400</v>
      </c>
      <c r="BO13" s="13">
        <f t="shared" si="4"/>
        <v>1355</v>
      </c>
      <c r="BP13" s="13">
        <v>13400</v>
      </c>
      <c r="BQ13" s="13">
        <f t="shared" si="5"/>
        <v>1345</v>
      </c>
      <c r="BR13" s="13">
        <v>13400</v>
      </c>
      <c r="BS13" s="13">
        <f t="shared" si="6"/>
        <v>1335</v>
      </c>
      <c r="BT13" s="13">
        <v>13400</v>
      </c>
      <c r="BU13" s="13">
        <v>1325</v>
      </c>
      <c r="BV13" s="13">
        <v>13400</v>
      </c>
      <c r="BW13" s="13">
        <v>1315</v>
      </c>
      <c r="BX13" s="13">
        <v>13400</v>
      </c>
      <c r="BY13" s="13">
        <f t="shared" si="0"/>
        <v>1300</v>
      </c>
      <c r="BZ13" s="13">
        <v>13400</v>
      </c>
      <c r="CA13" s="13">
        <f t="shared" si="1"/>
        <v>1290</v>
      </c>
      <c r="CB13" s="13">
        <v>13400</v>
      </c>
      <c r="CC13" s="13">
        <f t="shared" si="2"/>
        <v>1280</v>
      </c>
      <c r="CD13" s="13">
        <v>13400</v>
      </c>
      <c r="CE13" s="13">
        <f t="shared" si="3"/>
        <v>1270</v>
      </c>
      <c r="CF13" s="13">
        <v>13400</v>
      </c>
      <c r="CG13" s="13">
        <v>1260</v>
      </c>
      <c r="CH13" s="13">
        <v>13400</v>
      </c>
    </row>
    <row r="14" spans="1:86" ht="15.55" customHeight="1" x14ac:dyDescent="0.55000000000000004">
      <c r="A14" s="13">
        <v>-12</v>
      </c>
      <c r="B14" s="13" t="b">
        <f>U3</f>
        <v>0</v>
      </c>
      <c r="D14" s="13">
        <v>13300</v>
      </c>
      <c r="F14" s="13">
        <v>13300</v>
      </c>
      <c r="H14" s="13">
        <v>13300</v>
      </c>
      <c r="J14" s="13">
        <v>13300</v>
      </c>
      <c r="L14" s="13">
        <v>13300</v>
      </c>
      <c r="N14" s="13">
        <v>13300</v>
      </c>
      <c r="P14" s="13">
        <v>13300</v>
      </c>
      <c r="R14" s="13">
        <v>13300</v>
      </c>
      <c r="T14" s="13">
        <v>13300</v>
      </c>
      <c r="V14" s="13">
        <v>13300</v>
      </c>
      <c r="X14" s="13">
        <v>13300</v>
      </c>
      <c r="Y14" s="13">
        <v>1535</v>
      </c>
      <c r="Z14" s="13">
        <v>13300</v>
      </c>
      <c r="AA14" s="13">
        <v>1520</v>
      </c>
      <c r="AB14" s="13">
        <v>13300</v>
      </c>
      <c r="AC14" s="13">
        <v>1515</v>
      </c>
      <c r="AD14" s="13">
        <v>13300</v>
      </c>
      <c r="AE14" s="13">
        <v>1510</v>
      </c>
      <c r="AF14" s="13">
        <v>13300</v>
      </c>
      <c r="AG14" s="13">
        <v>1500</v>
      </c>
      <c r="AH14" s="13">
        <v>13300</v>
      </c>
      <c r="AI14" s="13">
        <v>1495</v>
      </c>
      <c r="AJ14" s="13">
        <v>13300</v>
      </c>
      <c r="AK14" s="13">
        <v>1480</v>
      </c>
      <c r="AL14" s="13">
        <v>13300</v>
      </c>
      <c r="AM14" s="13">
        <v>1475</v>
      </c>
      <c r="AN14" s="13">
        <v>13300</v>
      </c>
      <c r="AO14" s="13">
        <v>1470</v>
      </c>
      <c r="AP14" s="13">
        <v>13300</v>
      </c>
      <c r="AQ14" s="13">
        <v>1465</v>
      </c>
      <c r="AR14" s="13">
        <v>13300</v>
      </c>
      <c r="AS14" s="13">
        <v>1455</v>
      </c>
      <c r="AT14" s="85">
        <v>13300</v>
      </c>
      <c r="AU14" s="13">
        <v>1455</v>
      </c>
      <c r="AV14" s="13">
        <v>13300</v>
      </c>
      <c r="AW14" s="13">
        <v>1445</v>
      </c>
      <c r="AX14" s="13">
        <v>13300</v>
      </c>
      <c r="AY14" s="13">
        <v>1435</v>
      </c>
      <c r="AZ14" s="13">
        <v>13300</v>
      </c>
      <c r="BA14" s="13">
        <v>1425</v>
      </c>
      <c r="BB14" s="13">
        <v>13300</v>
      </c>
      <c r="BC14" s="13">
        <v>1420</v>
      </c>
      <c r="BD14" s="13">
        <v>13300</v>
      </c>
      <c r="BE14" s="13">
        <v>1410</v>
      </c>
      <c r="BF14" s="13">
        <v>13300</v>
      </c>
      <c r="BG14" s="13">
        <v>1400</v>
      </c>
      <c r="BH14" s="13">
        <v>13300</v>
      </c>
      <c r="BI14" s="13">
        <v>1390</v>
      </c>
      <c r="BJ14" s="13">
        <v>13300</v>
      </c>
      <c r="BK14" s="13">
        <v>1380</v>
      </c>
      <c r="BL14" s="13">
        <v>13300</v>
      </c>
      <c r="BM14" s="13">
        <v>1370</v>
      </c>
      <c r="BN14" s="13">
        <v>13300</v>
      </c>
      <c r="BO14" s="13">
        <f t="shared" si="4"/>
        <v>1355</v>
      </c>
      <c r="BP14" s="13">
        <v>13300</v>
      </c>
      <c r="BQ14" s="13">
        <f t="shared" si="5"/>
        <v>1345</v>
      </c>
      <c r="BR14" s="13">
        <v>13300</v>
      </c>
      <c r="BS14" s="13">
        <f t="shared" si="6"/>
        <v>1335</v>
      </c>
      <c r="BT14" s="13">
        <v>13300</v>
      </c>
      <c r="BU14" s="13">
        <v>1325</v>
      </c>
      <c r="BV14" s="13">
        <v>13300</v>
      </c>
      <c r="BW14" s="13">
        <v>1315</v>
      </c>
      <c r="BX14" s="13">
        <v>13300</v>
      </c>
      <c r="BY14" s="13">
        <f t="shared" si="0"/>
        <v>1300</v>
      </c>
      <c r="BZ14" s="13">
        <v>13300</v>
      </c>
      <c r="CA14" s="13">
        <f t="shared" si="1"/>
        <v>1290</v>
      </c>
      <c r="CB14" s="13">
        <v>13300</v>
      </c>
      <c r="CC14" s="13">
        <f t="shared" si="2"/>
        <v>1280</v>
      </c>
      <c r="CD14" s="13">
        <v>13300</v>
      </c>
      <c r="CE14" s="13">
        <f t="shared" si="3"/>
        <v>1270</v>
      </c>
      <c r="CF14" s="13">
        <v>13300</v>
      </c>
      <c r="CG14" s="13">
        <v>1260</v>
      </c>
      <c r="CH14" s="13">
        <v>13300</v>
      </c>
    </row>
    <row r="15" spans="1:86" ht="15.55" customHeight="1" x14ac:dyDescent="0.55000000000000004">
      <c r="A15" s="13">
        <v>-11</v>
      </c>
      <c r="B15" s="13" t="b">
        <f>W3</f>
        <v>0</v>
      </c>
      <c r="D15" s="13">
        <v>13200</v>
      </c>
      <c r="F15" s="13">
        <v>13200</v>
      </c>
      <c r="H15" s="13">
        <v>13200</v>
      </c>
      <c r="J15" s="13">
        <v>13200</v>
      </c>
      <c r="L15" s="13">
        <v>13200</v>
      </c>
      <c r="N15" s="13">
        <v>13200</v>
      </c>
      <c r="P15" s="13">
        <v>13200</v>
      </c>
      <c r="R15" s="13">
        <v>13200</v>
      </c>
      <c r="T15" s="13">
        <v>13200</v>
      </c>
      <c r="V15" s="13">
        <v>13200</v>
      </c>
      <c r="X15" s="13">
        <v>13200</v>
      </c>
      <c r="Y15" s="13">
        <v>1540</v>
      </c>
      <c r="Z15" s="13">
        <v>13200</v>
      </c>
      <c r="AA15" s="13">
        <v>1525</v>
      </c>
      <c r="AB15" s="13">
        <v>13200</v>
      </c>
      <c r="AC15" s="13">
        <v>1520</v>
      </c>
      <c r="AD15" s="13">
        <v>13200</v>
      </c>
      <c r="AE15" s="13">
        <v>1515</v>
      </c>
      <c r="AF15" s="13">
        <v>13200</v>
      </c>
      <c r="AG15" s="13">
        <v>1505</v>
      </c>
      <c r="AH15" s="13">
        <v>13200</v>
      </c>
      <c r="AI15" s="13">
        <v>1500</v>
      </c>
      <c r="AJ15" s="13">
        <v>13200</v>
      </c>
      <c r="AK15" s="13">
        <v>1485</v>
      </c>
      <c r="AL15" s="13">
        <v>13200</v>
      </c>
      <c r="AM15" s="13">
        <v>1480</v>
      </c>
      <c r="AN15" s="13">
        <v>13200</v>
      </c>
      <c r="AO15" s="13">
        <v>1475</v>
      </c>
      <c r="AP15" s="13">
        <v>13200</v>
      </c>
      <c r="AQ15" s="13">
        <v>1470</v>
      </c>
      <c r="AR15" s="13">
        <v>13200</v>
      </c>
      <c r="AS15" s="13">
        <v>1460</v>
      </c>
      <c r="AT15" s="85">
        <v>13200</v>
      </c>
      <c r="AU15" s="13">
        <v>1455</v>
      </c>
      <c r="AV15" s="13">
        <v>13200</v>
      </c>
      <c r="AW15" s="13">
        <v>1445</v>
      </c>
      <c r="AX15" s="13">
        <v>13200</v>
      </c>
      <c r="AY15" s="13">
        <v>1435</v>
      </c>
      <c r="AZ15" s="13">
        <v>13200</v>
      </c>
      <c r="BA15" s="13">
        <v>1425</v>
      </c>
      <c r="BB15" s="13">
        <v>13200</v>
      </c>
      <c r="BC15" s="13">
        <v>1420</v>
      </c>
      <c r="BD15" s="13">
        <v>13200</v>
      </c>
      <c r="BE15" s="13">
        <v>1410</v>
      </c>
      <c r="BF15" s="13">
        <v>13200</v>
      </c>
      <c r="BG15" s="13">
        <v>1400</v>
      </c>
      <c r="BH15" s="13">
        <v>13200</v>
      </c>
      <c r="BI15" s="13">
        <v>1390</v>
      </c>
      <c r="BJ15" s="13">
        <v>13200</v>
      </c>
      <c r="BK15" s="13">
        <v>1380</v>
      </c>
      <c r="BL15" s="13">
        <v>13200</v>
      </c>
      <c r="BM15" s="13">
        <v>1370</v>
      </c>
      <c r="BN15" s="13">
        <v>13200</v>
      </c>
      <c r="BO15" s="13">
        <f t="shared" si="4"/>
        <v>1360</v>
      </c>
      <c r="BP15" s="13">
        <v>13200</v>
      </c>
      <c r="BQ15" s="13">
        <f t="shared" si="5"/>
        <v>1350</v>
      </c>
      <c r="BR15" s="13">
        <v>13200</v>
      </c>
      <c r="BS15" s="13">
        <f t="shared" si="6"/>
        <v>1340</v>
      </c>
      <c r="BT15" s="13">
        <v>13200</v>
      </c>
      <c r="BU15" s="13">
        <v>1330</v>
      </c>
      <c r="BV15" s="13">
        <v>13200</v>
      </c>
      <c r="BW15" s="13">
        <v>1320</v>
      </c>
      <c r="BX15" s="13">
        <v>13200</v>
      </c>
      <c r="BY15" s="13">
        <f t="shared" si="0"/>
        <v>1305</v>
      </c>
      <c r="BZ15" s="13">
        <v>13200</v>
      </c>
      <c r="CA15" s="13">
        <f t="shared" si="1"/>
        <v>1295</v>
      </c>
      <c r="CB15" s="13">
        <v>13200</v>
      </c>
      <c r="CC15" s="13">
        <f t="shared" si="2"/>
        <v>1285</v>
      </c>
      <c r="CD15" s="13">
        <v>13200</v>
      </c>
      <c r="CE15" s="13">
        <f t="shared" si="3"/>
        <v>1275</v>
      </c>
      <c r="CF15" s="13">
        <v>13200</v>
      </c>
      <c r="CG15" s="13">
        <v>1265</v>
      </c>
      <c r="CH15" s="13">
        <v>13200</v>
      </c>
    </row>
    <row r="16" spans="1:86" ht="15.55" customHeight="1" x14ac:dyDescent="0.55000000000000004">
      <c r="A16" s="13">
        <v>-10</v>
      </c>
      <c r="B16" s="13" t="b">
        <f>Y3</f>
        <v>0</v>
      </c>
      <c r="D16" s="13">
        <v>13100</v>
      </c>
      <c r="F16" s="13">
        <v>13100</v>
      </c>
      <c r="H16" s="13">
        <v>13100</v>
      </c>
      <c r="J16" s="13">
        <v>13100</v>
      </c>
      <c r="L16" s="13">
        <v>13100</v>
      </c>
      <c r="N16" s="13">
        <v>13100</v>
      </c>
      <c r="P16" s="13">
        <v>13100</v>
      </c>
      <c r="R16" s="13">
        <v>13100</v>
      </c>
      <c r="T16" s="13">
        <v>13100</v>
      </c>
      <c r="V16" s="13">
        <v>13100</v>
      </c>
      <c r="X16" s="13">
        <v>13100</v>
      </c>
      <c r="Y16" s="13">
        <v>1545</v>
      </c>
      <c r="Z16" s="13">
        <v>13100</v>
      </c>
      <c r="AA16" s="13">
        <v>1530</v>
      </c>
      <c r="AB16" s="13">
        <v>13100</v>
      </c>
      <c r="AC16" s="13">
        <v>1525</v>
      </c>
      <c r="AD16" s="13">
        <v>13100</v>
      </c>
      <c r="AE16" s="13">
        <v>1520</v>
      </c>
      <c r="AF16" s="13">
        <v>13100</v>
      </c>
      <c r="AG16" s="13">
        <v>1510</v>
      </c>
      <c r="AH16" s="13">
        <v>13100</v>
      </c>
      <c r="AI16" s="13">
        <v>1505</v>
      </c>
      <c r="AJ16" s="13">
        <v>13100</v>
      </c>
      <c r="AK16" s="13">
        <v>1490</v>
      </c>
      <c r="AL16" s="13">
        <v>13100</v>
      </c>
      <c r="AM16" s="13">
        <v>1485</v>
      </c>
      <c r="AN16" s="13">
        <v>13100</v>
      </c>
      <c r="AO16" s="13">
        <v>1480</v>
      </c>
      <c r="AP16" s="13">
        <v>13100</v>
      </c>
      <c r="AQ16" s="13">
        <v>1475</v>
      </c>
      <c r="AR16" s="13">
        <v>13100</v>
      </c>
      <c r="AS16" s="13">
        <v>1465</v>
      </c>
      <c r="AT16" s="85">
        <v>13100</v>
      </c>
      <c r="AU16" s="13">
        <v>1460</v>
      </c>
      <c r="AV16" s="13">
        <v>13100</v>
      </c>
      <c r="AW16" s="13">
        <v>1450</v>
      </c>
      <c r="AX16" s="13">
        <v>13100</v>
      </c>
      <c r="AY16" s="13">
        <v>1440</v>
      </c>
      <c r="AZ16" s="13">
        <v>13100</v>
      </c>
      <c r="BA16" s="13">
        <v>1430</v>
      </c>
      <c r="BB16" s="13">
        <v>13100</v>
      </c>
      <c r="BC16" s="13">
        <v>1425</v>
      </c>
      <c r="BD16" s="13">
        <v>13100</v>
      </c>
      <c r="BE16" s="13">
        <v>1415</v>
      </c>
      <c r="BF16" s="13">
        <v>13100</v>
      </c>
      <c r="BG16" s="13">
        <v>1405</v>
      </c>
      <c r="BH16" s="13">
        <v>13100</v>
      </c>
      <c r="BI16" s="13">
        <v>1395</v>
      </c>
      <c r="BJ16" s="13">
        <v>13100</v>
      </c>
      <c r="BK16" s="13">
        <v>1385</v>
      </c>
      <c r="BL16" s="13">
        <v>13100</v>
      </c>
      <c r="BM16" s="13">
        <v>1375</v>
      </c>
      <c r="BN16" s="13">
        <v>13100</v>
      </c>
      <c r="BO16" s="13">
        <f t="shared" si="4"/>
        <v>1360</v>
      </c>
      <c r="BP16" s="13">
        <v>13100</v>
      </c>
      <c r="BQ16" s="13">
        <f t="shared" si="5"/>
        <v>1350</v>
      </c>
      <c r="BR16" s="13">
        <v>13100</v>
      </c>
      <c r="BS16" s="13">
        <f t="shared" si="6"/>
        <v>1340</v>
      </c>
      <c r="BT16" s="13">
        <v>13100</v>
      </c>
      <c r="BU16" s="13">
        <v>1330</v>
      </c>
      <c r="BV16" s="13">
        <v>13100</v>
      </c>
      <c r="BW16" s="13">
        <v>1320</v>
      </c>
      <c r="BX16" s="13">
        <v>13100</v>
      </c>
      <c r="BY16" s="13">
        <f t="shared" si="0"/>
        <v>1305</v>
      </c>
      <c r="BZ16" s="13">
        <v>13100</v>
      </c>
      <c r="CA16" s="13">
        <f t="shared" si="1"/>
        <v>1295</v>
      </c>
      <c r="CB16" s="13">
        <v>13100</v>
      </c>
      <c r="CC16" s="13">
        <f t="shared" si="2"/>
        <v>1285</v>
      </c>
      <c r="CD16" s="13">
        <v>13100</v>
      </c>
      <c r="CE16" s="13">
        <f t="shared" si="3"/>
        <v>1275</v>
      </c>
      <c r="CF16" s="13">
        <v>13100</v>
      </c>
      <c r="CG16" s="13">
        <v>1265</v>
      </c>
      <c r="CH16" s="13">
        <v>13100</v>
      </c>
    </row>
    <row r="17" spans="1:86" ht="15.55" customHeight="1" x14ac:dyDescent="0.55000000000000004">
      <c r="A17" s="13">
        <v>-9</v>
      </c>
      <c r="B17" s="13" t="b">
        <f>AA3</f>
        <v>0</v>
      </c>
      <c r="D17" s="13">
        <v>13000</v>
      </c>
      <c r="F17" s="13">
        <v>13000</v>
      </c>
      <c r="H17" s="13">
        <v>13000</v>
      </c>
      <c r="J17" s="13">
        <v>13000</v>
      </c>
      <c r="L17" s="13">
        <v>13000</v>
      </c>
      <c r="N17" s="13">
        <v>13000</v>
      </c>
      <c r="P17" s="13">
        <v>13000</v>
      </c>
      <c r="R17" s="13">
        <v>13000</v>
      </c>
      <c r="T17" s="13">
        <v>13000</v>
      </c>
      <c r="V17" s="13">
        <v>13000</v>
      </c>
      <c r="X17" s="13">
        <v>13000</v>
      </c>
      <c r="Y17" s="13">
        <v>1550</v>
      </c>
      <c r="Z17" s="13">
        <v>13000</v>
      </c>
      <c r="AA17" s="13">
        <v>1535</v>
      </c>
      <c r="AB17" s="13">
        <v>13000</v>
      </c>
      <c r="AC17" s="13">
        <v>1530</v>
      </c>
      <c r="AD17" s="13">
        <v>13000</v>
      </c>
      <c r="AE17" s="13">
        <v>1525</v>
      </c>
      <c r="AF17" s="13">
        <v>13000</v>
      </c>
      <c r="AG17" s="13">
        <v>1515</v>
      </c>
      <c r="AH17" s="13">
        <v>13000</v>
      </c>
      <c r="AI17" s="13">
        <v>1510</v>
      </c>
      <c r="AJ17" s="13">
        <v>13000</v>
      </c>
      <c r="AK17" s="13">
        <v>1495</v>
      </c>
      <c r="AL17" s="13">
        <v>13000</v>
      </c>
      <c r="AM17" s="13">
        <v>1490</v>
      </c>
      <c r="AN17" s="13">
        <v>13000</v>
      </c>
      <c r="AO17" s="13">
        <v>1485</v>
      </c>
      <c r="AP17" s="13">
        <v>13000</v>
      </c>
      <c r="AQ17" s="13">
        <v>1480</v>
      </c>
      <c r="AR17" s="13">
        <v>13000</v>
      </c>
      <c r="AS17" s="13">
        <v>1470</v>
      </c>
      <c r="AT17" s="85">
        <v>13000</v>
      </c>
      <c r="AU17" s="13">
        <v>1460</v>
      </c>
      <c r="AV17" s="13">
        <v>13000</v>
      </c>
      <c r="AW17" s="13">
        <v>1450</v>
      </c>
      <c r="AX17" s="13">
        <v>13000</v>
      </c>
      <c r="AY17" s="13">
        <v>1440</v>
      </c>
      <c r="AZ17" s="13">
        <v>13000</v>
      </c>
      <c r="BA17" s="13">
        <v>1435</v>
      </c>
      <c r="BB17" s="13">
        <v>13000</v>
      </c>
      <c r="BC17" s="13">
        <v>1430</v>
      </c>
      <c r="BD17" s="13">
        <v>13000</v>
      </c>
      <c r="BE17" s="13">
        <v>1420</v>
      </c>
      <c r="BF17" s="13">
        <v>13000</v>
      </c>
      <c r="BG17" s="13">
        <v>1410</v>
      </c>
      <c r="BH17" s="13">
        <v>13000</v>
      </c>
      <c r="BI17" s="13">
        <v>1400</v>
      </c>
      <c r="BJ17" s="13">
        <v>13000</v>
      </c>
      <c r="BK17" s="13">
        <v>1390</v>
      </c>
      <c r="BL17" s="13">
        <v>13000</v>
      </c>
      <c r="BM17" s="13">
        <v>1380</v>
      </c>
      <c r="BN17" s="13">
        <v>13000</v>
      </c>
      <c r="BO17" s="13">
        <f t="shared" si="4"/>
        <v>1365</v>
      </c>
      <c r="BP17" s="13">
        <v>13000</v>
      </c>
      <c r="BQ17" s="13">
        <f t="shared" si="5"/>
        <v>1355</v>
      </c>
      <c r="BR17" s="13">
        <v>13000</v>
      </c>
      <c r="BS17" s="13">
        <f t="shared" si="6"/>
        <v>1345</v>
      </c>
      <c r="BT17" s="13">
        <v>13000</v>
      </c>
      <c r="BU17" s="13">
        <v>1335</v>
      </c>
      <c r="BV17" s="13">
        <v>13000</v>
      </c>
      <c r="BW17" s="13">
        <v>1325</v>
      </c>
      <c r="BX17" s="13">
        <v>13000</v>
      </c>
      <c r="BY17" s="13">
        <f t="shared" si="0"/>
        <v>1310</v>
      </c>
      <c r="BZ17" s="13">
        <v>13000</v>
      </c>
      <c r="CA17" s="13">
        <f t="shared" si="1"/>
        <v>1300</v>
      </c>
      <c r="CB17" s="13">
        <v>13000</v>
      </c>
      <c r="CC17" s="13">
        <f t="shared" si="2"/>
        <v>1290</v>
      </c>
      <c r="CD17" s="13">
        <v>13000</v>
      </c>
      <c r="CE17" s="13">
        <f t="shared" si="3"/>
        <v>1280</v>
      </c>
      <c r="CF17" s="13">
        <v>13000</v>
      </c>
      <c r="CG17" s="13">
        <v>1270</v>
      </c>
      <c r="CH17" s="13">
        <v>13000</v>
      </c>
    </row>
    <row r="18" spans="1:86" ht="15.55" customHeight="1" x14ac:dyDescent="0.55000000000000004">
      <c r="A18" s="13">
        <v>-8</v>
      </c>
      <c r="B18" s="13" t="b">
        <f>AC3</f>
        <v>0</v>
      </c>
      <c r="D18" s="13">
        <v>12900</v>
      </c>
      <c r="F18" s="13">
        <v>12900</v>
      </c>
      <c r="H18" s="13">
        <v>12900</v>
      </c>
      <c r="J18" s="13">
        <v>12900</v>
      </c>
      <c r="L18" s="13">
        <v>12900</v>
      </c>
      <c r="N18" s="13">
        <v>12900</v>
      </c>
      <c r="P18" s="13">
        <v>12900</v>
      </c>
      <c r="R18" s="13">
        <v>12900</v>
      </c>
      <c r="T18" s="13">
        <v>12900</v>
      </c>
      <c r="V18" s="13">
        <v>12900</v>
      </c>
      <c r="X18" s="13">
        <v>12900</v>
      </c>
      <c r="Y18" s="13">
        <v>1550</v>
      </c>
      <c r="Z18" s="13">
        <v>12900</v>
      </c>
      <c r="AA18" s="13">
        <v>1540</v>
      </c>
      <c r="AB18" s="13">
        <v>12900</v>
      </c>
      <c r="AC18" s="13">
        <v>1535</v>
      </c>
      <c r="AD18" s="13">
        <v>12900</v>
      </c>
      <c r="AE18" s="13">
        <v>1530</v>
      </c>
      <c r="AF18" s="13">
        <v>12900</v>
      </c>
      <c r="AG18" s="13">
        <v>1520</v>
      </c>
      <c r="AH18" s="13">
        <v>12900</v>
      </c>
      <c r="AI18" s="13">
        <v>1510</v>
      </c>
      <c r="AJ18" s="13">
        <v>12900</v>
      </c>
      <c r="AK18" s="13">
        <v>1500</v>
      </c>
      <c r="AL18" s="13">
        <v>12900</v>
      </c>
      <c r="AM18" s="13">
        <v>1495</v>
      </c>
      <c r="AN18" s="13">
        <v>12900</v>
      </c>
      <c r="AO18" s="13">
        <v>1490</v>
      </c>
      <c r="AP18" s="13">
        <v>12900</v>
      </c>
      <c r="AQ18" s="13">
        <v>1485</v>
      </c>
      <c r="AR18" s="13">
        <v>12900</v>
      </c>
      <c r="AS18" s="13">
        <v>1475</v>
      </c>
      <c r="AT18" s="85">
        <v>12900</v>
      </c>
      <c r="AU18" s="13">
        <v>1465</v>
      </c>
      <c r="AV18" s="13">
        <v>12900</v>
      </c>
      <c r="AW18" s="13">
        <v>1455</v>
      </c>
      <c r="AX18" s="13">
        <v>12900</v>
      </c>
      <c r="AY18" s="13">
        <v>1445</v>
      </c>
      <c r="AZ18" s="13">
        <v>12900</v>
      </c>
      <c r="BA18" s="13">
        <v>1435</v>
      </c>
      <c r="BB18" s="13">
        <v>12900</v>
      </c>
      <c r="BC18" s="13">
        <v>1430</v>
      </c>
      <c r="BD18" s="13">
        <v>12900</v>
      </c>
      <c r="BE18" s="13">
        <v>1425</v>
      </c>
      <c r="BF18" s="13">
        <v>12900</v>
      </c>
      <c r="BG18" s="13">
        <v>1410</v>
      </c>
      <c r="BH18" s="13">
        <v>12900</v>
      </c>
      <c r="BI18" s="13">
        <v>1400</v>
      </c>
      <c r="BJ18" s="13">
        <v>12900</v>
      </c>
      <c r="BK18" s="13">
        <v>1390</v>
      </c>
      <c r="BL18" s="13">
        <v>12900</v>
      </c>
      <c r="BM18" s="13">
        <v>1385</v>
      </c>
      <c r="BN18" s="13">
        <v>12900</v>
      </c>
      <c r="BO18" s="13">
        <f t="shared" si="4"/>
        <v>1370</v>
      </c>
      <c r="BP18" s="13">
        <v>12900</v>
      </c>
      <c r="BQ18" s="13">
        <f t="shared" si="5"/>
        <v>1360</v>
      </c>
      <c r="BR18" s="13">
        <v>12900</v>
      </c>
      <c r="BS18" s="13">
        <f t="shared" si="6"/>
        <v>1350</v>
      </c>
      <c r="BT18" s="13">
        <v>12900</v>
      </c>
      <c r="BU18" s="13">
        <v>1340</v>
      </c>
      <c r="BV18" s="13">
        <v>12900</v>
      </c>
      <c r="BW18" s="13">
        <v>1330</v>
      </c>
      <c r="BX18" s="13">
        <v>12900</v>
      </c>
      <c r="BY18" s="13">
        <f t="shared" si="0"/>
        <v>1310</v>
      </c>
      <c r="BZ18" s="13">
        <v>12900</v>
      </c>
      <c r="CA18" s="13">
        <f t="shared" si="1"/>
        <v>1300</v>
      </c>
      <c r="CB18" s="13">
        <v>12900</v>
      </c>
      <c r="CC18" s="13">
        <f t="shared" si="2"/>
        <v>1290</v>
      </c>
      <c r="CD18" s="13">
        <v>12900</v>
      </c>
      <c r="CE18" s="13">
        <f t="shared" si="3"/>
        <v>1280</v>
      </c>
      <c r="CF18" s="13">
        <v>12900</v>
      </c>
      <c r="CG18" s="13">
        <v>1270</v>
      </c>
      <c r="CH18" s="13">
        <v>12900</v>
      </c>
    </row>
    <row r="19" spans="1:86" ht="15.55" customHeight="1" x14ac:dyDescent="0.55000000000000004">
      <c r="A19" s="13">
        <v>-7</v>
      </c>
      <c r="B19" s="13" t="b">
        <f>AE3</f>
        <v>0</v>
      </c>
      <c r="D19" s="13">
        <v>12800</v>
      </c>
      <c r="F19" s="13">
        <v>12800</v>
      </c>
      <c r="H19" s="13">
        <v>12800</v>
      </c>
      <c r="J19" s="13">
        <v>12800</v>
      </c>
      <c r="L19" s="13">
        <v>12800</v>
      </c>
      <c r="N19" s="13">
        <v>12800</v>
      </c>
      <c r="P19" s="13">
        <v>12800</v>
      </c>
      <c r="R19" s="13">
        <v>12800</v>
      </c>
      <c r="T19" s="13">
        <v>12800</v>
      </c>
      <c r="V19" s="13">
        <v>12800</v>
      </c>
      <c r="X19" s="13">
        <v>12800</v>
      </c>
      <c r="Y19" s="13">
        <v>1555</v>
      </c>
      <c r="Z19" s="13">
        <v>12800</v>
      </c>
      <c r="AA19" s="13">
        <v>1545</v>
      </c>
      <c r="AB19" s="13">
        <v>12800</v>
      </c>
      <c r="AC19" s="13">
        <v>1540</v>
      </c>
      <c r="AD19" s="13">
        <v>12800</v>
      </c>
      <c r="AE19" s="13">
        <v>1535</v>
      </c>
      <c r="AF19" s="13">
        <v>12800</v>
      </c>
      <c r="AG19" s="13">
        <v>1525</v>
      </c>
      <c r="AH19" s="13">
        <v>12800</v>
      </c>
      <c r="AI19" s="13">
        <v>1515</v>
      </c>
      <c r="AJ19" s="13">
        <v>12800</v>
      </c>
      <c r="AK19" s="13">
        <v>1505</v>
      </c>
      <c r="AL19" s="13">
        <v>12800</v>
      </c>
      <c r="AM19" s="13">
        <v>1500</v>
      </c>
      <c r="AN19" s="13">
        <v>12800</v>
      </c>
      <c r="AO19" s="13">
        <v>1495</v>
      </c>
      <c r="AP19" s="13">
        <v>12800</v>
      </c>
      <c r="AQ19" s="13">
        <v>1490</v>
      </c>
      <c r="AR19" s="13">
        <v>12800</v>
      </c>
      <c r="AS19" s="13">
        <v>1480</v>
      </c>
      <c r="AT19" s="85">
        <v>12800</v>
      </c>
      <c r="AU19" s="13">
        <v>1470</v>
      </c>
      <c r="AV19" s="13">
        <v>12800</v>
      </c>
      <c r="AW19" s="13">
        <v>1460</v>
      </c>
      <c r="AX19" s="13">
        <v>12800</v>
      </c>
      <c r="AY19" s="13">
        <v>1450</v>
      </c>
      <c r="AZ19" s="13">
        <v>12800</v>
      </c>
      <c r="BA19" s="13">
        <v>1440</v>
      </c>
      <c r="BB19" s="13">
        <v>12800</v>
      </c>
      <c r="BC19" s="13">
        <v>1435</v>
      </c>
      <c r="BD19" s="13">
        <v>12800</v>
      </c>
      <c r="BE19" s="13">
        <v>1425</v>
      </c>
      <c r="BF19" s="13">
        <v>12800</v>
      </c>
      <c r="BG19" s="13">
        <v>1415</v>
      </c>
      <c r="BH19" s="13">
        <v>12800</v>
      </c>
      <c r="BI19" s="13">
        <v>1405</v>
      </c>
      <c r="BJ19" s="13">
        <v>12800</v>
      </c>
      <c r="BK19" s="13">
        <v>1395</v>
      </c>
      <c r="BL19" s="13">
        <v>12800</v>
      </c>
      <c r="BM19" s="13">
        <v>1390</v>
      </c>
      <c r="BN19" s="13">
        <v>12800</v>
      </c>
      <c r="BO19" s="13">
        <f t="shared" ref="BO19:BO43" si="7">BQ19+15</f>
        <v>1375</v>
      </c>
      <c r="BP19" s="13">
        <v>12800</v>
      </c>
      <c r="BQ19" s="13">
        <f t="shared" si="5"/>
        <v>1360</v>
      </c>
      <c r="BR19" s="13">
        <v>12800</v>
      </c>
      <c r="BS19" s="13">
        <f t="shared" si="6"/>
        <v>1350</v>
      </c>
      <c r="BT19" s="13">
        <v>12800</v>
      </c>
      <c r="BU19" s="13">
        <v>1340</v>
      </c>
      <c r="BV19" s="13">
        <v>12800</v>
      </c>
      <c r="BW19" s="13">
        <v>1330</v>
      </c>
      <c r="BX19" s="13">
        <v>12800</v>
      </c>
      <c r="BY19" s="13">
        <f t="shared" si="0"/>
        <v>1315</v>
      </c>
      <c r="BZ19" s="13">
        <v>12800</v>
      </c>
      <c r="CA19" s="13">
        <f t="shared" si="1"/>
        <v>1305</v>
      </c>
      <c r="CB19" s="13">
        <v>12800</v>
      </c>
      <c r="CC19" s="13">
        <f t="shared" si="2"/>
        <v>1295</v>
      </c>
      <c r="CD19" s="13">
        <v>12800</v>
      </c>
      <c r="CE19" s="13">
        <f t="shared" si="3"/>
        <v>1285</v>
      </c>
      <c r="CF19" s="13">
        <v>12800</v>
      </c>
      <c r="CG19" s="13">
        <v>1275</v>
      </c>
      <c r="CH19" s="13">
        <v>12800</v>
      </c>
    </row>
    <row r="20" spans="1:86" ht="15.55" customHeight="1" x14ac:dyDescent="0.55000000000000004">
      <c r="A20" s="13">
        <v>-6</v>
      </c>
      <c r="B20" s="13" t="b">
        <f>AG3</f>
        <v>0</v>
      </c>
      <c r="D20" s="13">
        <v>12700</v>
      </c>
      <c r="F20" s="13">
        <v>12700</v>
      </c>
      <c r="H20" s="13">
        <v>12700</v>
      </c>
      <c r="J20" s="13">
        <v>12700</v>
      </c>
      <c r="L20" s="13">
        <v>12700</v>
      </c>
      <c r="N20" s="13">
        <v>12700</v>
      </c>
      <c r="P20" s="13">
        <v>12700</v>
      </c>
      <c r="R20" s="13">
        <v>12700</v>
      </c>
      <c r="T20" s="13">
        <v>12700</v>
      </c>
      <c r="V20" s="13">
        <v>12700</v>
      </c>
      <c r="X20" s="13">
        <v>12700</v>
      </c>
      <c r="Y20" s="13">
        <v>1560</v>
      </c>
      <c r="Z20" s="13">
        <v>12700</v>
      </c>
      <c r="AA20" s="13">
        <v>1550</v>
      </c>
      <c r="AB20" s="13">
        <v>12700</v>
      </c>
      <c r="AC20" s="13">
        <v>1545</v>
      </c>
      <c r="AD20" s="13">
        <v>12700</v>
      </c>
      <c r="AE20" s="13">
        <v>1540</v>
      </c>
      <c r="AF20" s="13">
        <v>12700</v>
      </c>
      <c r="AG20" s="13">
        <v>1530</v>
      </c>
      <c r="AH20" s="13">
        <v>12700</v>
      </c>
      <c r="AI20" s="13">
        <v>1520</v>
      </c>
      <c r="AJ20" s="13">
        <v>12700</v>
      </c>
      <c r="AK20" s="13">
        <v>1510</v>
      </c>
      <c r="AL20" s="13">
        <v>12700</v>
      </c>
      <c r="AM20" s="13">
        <v>1505</v>
      </c>
      <c r="AN20" s="13">
        <v>12700</v>
      </c>
      <c r="AO20" s="13">
        <v>1500</v>
      </c>
      <c r="AP20" s="13">
        <v>12700</v>
      </c>
      <c r="AQ20" s="13">
        <v>1490</v>
      </c>
      <c r="AR20" s="13">
        <v>12700</v>
      </c>
      <c r="AS20" s="13">
        <v>1485</v>
      </c>
      <c r="AT20" s="85">
        <v>12700</v>
      </c>
      <c r="AU20" s="13">
        <v>1475</v>
      </c>
      <c r="AV20" s="13">
        <v>12700</v>
      </c>
      <c r="AW20" s="13">
        <v>1465</v>
      </c>
      <c r="AX20" s="13">
        <v>12700</v>
      </c>
      <c r="AY20" s="13">
        <v>1455</v>
      </c>
      <c r="AZ20" s="13">
        <v>12700</v>
      </c>
      <c r="BA20" s="13">
        <v>1445</v>
      </c>
      <c r="BB20" s="13">
        <v>12700</v>
      </c>
      <c r="BC20" s="13">
        <v>1440</v>
      </c>
      <c r="BD20" s="13">
        <v>12700</v>
      </c>
      <c r="BE20" s="13">
        <v>1430</v>
      </c>
      <c r="BF20" s="13">
        <v>12700</v>
      </c>
      <c r="BG20" s="13">
        <v>1420</v>
      </c>
      <c r="BH20" s="13">
        <v>12700</v>
      </c>
      <c r="BI20" s="13">
        <v>1410</v>
      </c>
      <c r="BJ20" s="13">
        <v>12700</v>
      </c>
      <c r="BK20" s="13">
        <v>1400</v>
      </c>
      <c r="BL20" s="13">
        <v>12700</v>
      </c>
      <c r="BM20" s="13">
        <v>1395</v>
      </c>
      <c r="BN20" s="13">
        <v>12700</v>
      </c>
      <c r="BO20" s="13">
        <f t="shared" si="7"/>
        <v>1380</v>
      </c>
      <c r="BP20" s="13">
        <v>12700</v>
      </c>
      <c r="BQ20" s="13">
        <f t="shared" si="5"/>
        <v>1365</v>
      </c>
      <c r="BR20" s="13">
        <v>12700</v>
      </c>
      <c r="BS20" s="13">
        <f t="shared" si="6"/>
        <v>1355</v>
      </c>
      <c r="BT20" s="13">
        <v>12700</v>
      </c>
      <c r="BU20" s="13">
        <v>1345</v>
      </c>
      <c r="BV20" s="13">
        <v>12700</v>
      </c>
      <c r="BW20" s="13">
        <v>1335</v>
      </c>
      <c r="BX20" s="13">
        <v>12700</v>
      </c>
      <c r="BY20" s="13">
        <f t="shared" ref="BY20:BY43" si="8">CA20+15</f>
        <v>1325</v>
      </c>
      <c r="BZ20" s="13">
        <v>12700</v>
      </c>
      <c r="CA20" s="13">
        <f t="shared" si="1"/>
        <v>1310</v>
      </c>
      <c r="CB20" s="13">
        <v>12700</v>
      </c>
      <c r="CC20" s="13">
        <f t="shared" si="2"/>
        <v>1300</v>
      </c>
      <c r="CD20" s="13">
        <v>12700</v>
      </c>
      <c r="CE20" s="13">
        <f t="shared" si="3"/>
        <v>1290</v>
      </c>
      <c r="CF20" s="13">
        <v>12700</v>
      </c>
      <c r="CG20" s="13">
        <v>1280</v>
      </c>
      <c r="CH20" s="13">
        <v>12700</v>
      </c>
    </row>
    <row r="21" spans="1:86" ht="15.55" customHeight="1" x14ac:dyDescent="0.55000000000000004">
      <c r="A21" s="13">
        <v>-5</v>
      </c>
      <c r="B21" s="13" t="b">
        <f>AI3</f>
        <v>0</v>
      </c>
      <c r="D21" s="13">
        <v>12600</v>
      </c>
      <c r="F21" s="13">
        <v>12600</v>
      </c>
      <c r="H21" s="13">
        <v>12600</v>
      </c>
      <c r="J21" s="13">
        <v>12600</v>
      </c>
      <c r="L21" s="13">
        <v>12600</v>
      </c>
      <c r="N21" s="13">
        <v>12600</v>
      </c>
      <c r="P21" s="13">
        <v>12600</v>
      </c>
      <c r="R21" s="13">
        <v>12600</v>
      </c>
      <c r="T21" s="13">
        <v>12600</v>
      </c>
      <c r="V21" s="13">
        <v>12600</v>
      </c>
      <c r="X21" s="13">
        <v>12600</v>
      </c>
      <c r="Y21" s="13">
        <v>1565</v>
      </c>
      <c r="Z21" s="13">
        <v>12600</v>
      </c>
      <c r="AA21" s="13">
        <v>1555</v>
      </c>
      <c r="AB21" s="13">
        <v>12600</v>
      </c>
      <c r="AC21" s="13">
        <v>1550</v>
      </c>
      <c r="AD21" s="13">
        <v>12600</v>
      </c>
      <c r="AE21" s="13">
        <v>1545</v>
      </c>
      <c r="AF21" s="13">
        <v>12600</v>
      </c>
      <c r="AG21" s="13">
        <v>1535</v>
      </c>
      <c r="AH21" s="13">
        <v>12600</v>
      </c>
      <c r="AI21" s="13">
        <v>1525</v>
      </c>
      <c r="AJ21" s="13">
        <v>12600</v>
      </c>
      <c r="AK21" s="13">
        <v>1515</v>
      </c>
      <c r="AL21" s="13">
        <v>12600</v>
      </c>
      <c r="AM21" s="13">
        <v>1510</v>
      </c>
      <c r="AN21" s="13">
        <v>12600</v>
      </c>
      <c r="AO21" s="13">
        <v>1505</v>
      </c>
      <c r="AP21" s="13">
        <v>12600</v>
      </c>
      <c r="AQ21" s="13">
        <v>1495</v>
      </c>
      <c r="AR21" s="13">
        <v>12600</v>
      </c>
      <c r="AS21" s="13">
        <v>1490</v>
      </c>
      <c r="AT21" s="85">
        <v>12600</v>
      </c>
      <c r="AU21" s="13">
        <v>1480</v>
      </c>
      <c r="AV21" s="13">
        <v>12600</v>
      </c>
      <c r="AW21" s="13">
        <v>1470</v>
      </c>
      <c r="AX21" s="13">
        <v>12600</v>
      </c>
      <c r="AY21" s="13">
        <v>1460</v>
      </c>
      <c r="AZ21" s="13">
        <v>12600</v>
      </c>
      <c r="BA21" s="13">
        <v>1450</v>
      </c>
      <c r="BB21" s="13">
        <v>12600</v>
      </c>
      <c r="BC21" s="13">
        <v>1445</v>
      </c>
      <c r="BD21" s="13">
        <v>12600</v>
      </c>
      <c r="BE21" s="13">
        <v>1435</v>
      </c>
      <c r="BF21" s="13">
        <v>12600</v>
      </c>
      <c r="BG21" s="13">
        <v>1425</v>
      </c>
      <c r="BH21" s="13">
        <v>12600</v>
      </c>
      <c r="BI21" s="13">
        <v>1415</v>
      </c>
      <c r="BJ21" s="13">
        <v>12600</v>
      </c>
      <c r="BK21" s="13">
        <v>1405</v>
      </c>
      <c r="BL21" s="13">
        <v>12600</v>
      </c>
      <c r="BM21" s="13">
        <v>1400</v>
      </c>
      <c r="BN21" s="13">
        <v>12600</v>
      </c>
      <c r="BO21" s="13">
        <f t="shared" si="7"/>
        <v>1385</v>
      </c>
      <c r="BP21" s="13">
        <v>12600</v>
      </c>
      <c r="BQ21" s="13">
        <f t="shared" si="5"/>
        <v>1370</v>
      </c>
      <c r="BR21" s="13">
        <v>12600</v>
      </c>
      <c r="BS21" s="13">
        <f t="shared" si="6"/>
        <v>1360</v>
      </c>
      <c r="BT21" s="13">
        <v>12600</v>
      </c>
      <c r="BU21" s="13">
        <v>1350</v>
      </c>
      <c r="BV21" s="13">
        <v>12600</v>
      </c>
      <c r="BW21" s="13">
        <v>1340</v>
      </c>
      <c r="BX21" s="13">
        <v>12600</v>
      </c>
      <c r="BY21" s="13">
        <f t="shared" si="8"/>
        <v>1325</v>
      </c>
      <c r="BZ21" s="13">
        <v>12600</v>
      </c>
      <c r="CA21" s="13">
        <f t="shared" si="1"/>
        <v>1310</v>
      </c>
      <c r="CB21" s="13">
        <v>12600</v>
      </c>
      <c r="CC21" s="13">
        <f t="shared" si="2"/>
        <v>1300</v>
      </c>
      <c r="CD21" s="13">
        <v>12600</v>
      </c>
      <c r="CE21" s="13">
        <f t="shared" si="3"/>
        <v>1290</v>
      </c>
      <c r="CF21" s="13">
        <v>12600</v>
      </c>
      <c r="CG21" s="13">
        <v>1280</v>
      </c>
      <c r="CH21" s="13">
        <v>12600</v>
      </c>
    </row>
    <row r="22" spans="1:86" ht="15.55" customHeight="1" x14ac:dyDescent="0.55000000000000004">
      <c r="A22" s="13">
        <v>-4</v>
      </c>
      <c r="B22" s="13" t="b">
        <f>AK3</f>
        <v>0</v>
      </c>
      <c r="D22" s="13">
        <v>12500</v>
      </c>
      <c r="F22" s="13">
        <v>12500</v>
      </c>
      <c r="H22" s="13">
        <v>12500</v>
      </c>
      <c r="J22" s="13">
        <v>12500</v>
      </c>
      <c r="L22" s="13">
        <v>12500</v>
      </c>
      <c r="N22" s="13">
        <v>12500</v>
      </c>
      <c r="P22" s="13">
        <v>12500</v>
      </c>
      <c r="R22" s="13">
        <v>12500</v>
      </c>
      <c r="T22" s="13">
        <v>12500</v>
      </c>
      <c r="V22" s="13">
        <v>12500</v>
      </c>
      <c r="X22" s="13">
        <v>12500</v>
      </c>
      <c r="Y22" s="13">
        <v>1565</v>
      </c>
      <c r="Z22" s="13">
        <v>12500</v>
      </c>
      <c r="AA22" s="13">
        <v>1560</v>
      </c>
      <c r="AB22" s="13">
        <v>12500</v>
      </c>
      <c r="AC22" s="13">
        <v>1555</v>
      </c>
      <c r="AD22" s="13">
        <v>12500</v>
      </c>
      <c r="AE22" s="13">
        <v>1550</v>
      </c>
      <c r="AF22" s="13">
        <v>12500</v>
      </c>
      <c r="AG22" s="13">
        <v>1540</v>
      </c>
      <c r="AH22" s="13">
        <v>12500</v>
      </c>
      <c r="AI22" s="13">
        <v>1530</v>
      </c>
      <c r="AJ22" s="13">
        <v>12500</v>
      </c>
      <c r="AK22" s="13">
        <v>1520</v>
      </c>
      <c r="AL22" s="13">
        <v>12500</v>
      </c>
      <c r="AM22" s="13">
        <v>1515</v>
      </c>
      <c r="AN22" s="13">
        <v>12500</v>
      </c>
      <c r="AO22" s="13">
        <v>1510</v>
      </c>
      <c r="AP22" s="13">
        <v>12500</v>
      </c>
      <c r="AQ22" s="13">
        <v>1500</v>
      </c>
      <c r="AR22" s="13">
        <v>12500</v>
      </c>
      <c r="AS22" s="13">
        <v>1495</v>
      </c>
      <c r="AT22" s="85">
        <v>12500</v>
      </c>
      <c r="AU22" s="13">
        <v>1485</v>
      </c>
      <c r="AV22" s="13">
        <v>12500</v>
      </c>
      <c r="AW22" s="13">
        <v>1475</v>
      </c>
      <c r="AX22" s="13">
        <v>12500</v>
      </c>
      <c r="AY22" s="13">
        <v>1465</v>
      </c>
      <c r="AZ22" s="13">
        <v>12500</v>
      </c>
      <c r="BA22" s="13">
        <v>1455</v>
      </c>
      <c r="BB22" s="13">
        <v>12500</v>
      </c>
      <c r="BC22" s="13">
        <v>1450</v>
      </c>
      <c r="BD22" s="13">
        <v>12500</v>
      </c>
      <c r="BE22" s="13">
        <v>1440</v>
      </c>
      <c r="BF22" s="13">
        <v>12500</v>
      </c>
      <c r="BG22" s="13">
        <v>1430</v>
      </c>
      <c r="BH22" s="13">
        <v>12500</v>
      </c>
      <c r="BI22" s="13">
        <v>1420</v>
      </c>
      <c r="BJ22" s="13">
        <v>12500</v>
      </c>
      <c r="BK22" s="13">
        <v>1410</v>
      </c>
      <c r="BL22" s="13">
        <v>12500</v>
      </c>
      <c r="BM22" s="13">
        <v>1405</v>
      </c>
      <c r="BN22" s="13">
        <v>12500</v>
      </c>
      <c r="BO22" s="13">
        <f t="shared" si="7"/>
        <v>1390</v>
      </c>
      <c r="BP22" s="13">
        <v>12500</v>
      </c>
      <c r="BQ22" s="13">
        <f t="shared" si="5"/>
        <v>1375</v>
      </c>
      <c r="BR22" s="13">
        <v>12500</v>
      </c>
      <c r="BS22" s="13">
        <f t="shared" si="6"/>
        <v>1365</v>
      </c>
      <c r="BT22" s="13">
        <v>12500</v>
      </c>
      <c r="BU22" s="13">
        <v>1355</v>
      </c>
      <c r="BV22" s="13">
        <v>12500</v>
      </c>
      <c r="BW22" s="13">
        <v>1345</v>
      </c>
      <c r="BX22" s="13">
        <v>12500</v>
      </c>
      <c r="BY22" s="13">
        <f t="shared" si="8"/>
        <v>1340</v>
      </c>
      <c r="BZ22" s="13">
        <v>12500</v>
      </c>
      <c r="CA22" s="13">
        <f t="shared" si="1"/>
        <v>1325</v>
      </c>
      <c r="CB22" s="13">
        <v>12500</v>
      </c>
      <c r="CC22" s="13">
        <f t="shared" si="2"/>
        <v>1315</v>
      </c>
      <c r="CD22" s="13">
        <v>12500</v>
      </c>
      <c r="CE22" s="13">
        <f t="shared" si="3"/>
        <v>1305</v>
      </c>
      <c r="CF22" s="13">
        <v>12500</v>
      </c>
      <c r="CG22" s="13">
        <v>1295</v>
      </c>
      <c r="CH22" s="13">
        <v>12500</v>
      </c>
    </row>
    <row r="23" spans="1:86" ht="15.55" customHeight="1" x14ac:dyDescent="0.55000000000000004">
      <c r="A23" s="13">
        <v>-3</v>
      </c>
      <c r="B23" s="13" t="b">
        <f>AM3</f>
        <v>0</v>
      </c>
      <c r="D23" s="13">
        <v>12400</v>
      </c>
      <c r="F23" s="13">
        <v>12400</v>
      </c>
      <c r="H23" s="13">
        <v>12400</v>
      </c>
      <c r="J23" s="13">
        <v>12400</v>
      </c>
      <c r="L23" s="13">
        <v>12400</v>
      </c>
      <c r="N23" s="13">
        <v>12400</v>
      </c>
      <c r="P23" s="13">
        <v>12400</v>
      </c>
      <c r="R23" s="13">
        <v>12400</v>
      </c>
      <c r="T23" s="13">
        <v>12400</v>
      </c>
      <c r="V23" s="13">
        <v>12400</v>
      </c>
      <c r="X23" s="13">
        <v>12400</v>
      </c>
      <c r="Y23" s="13">
        <v>1570</v>
      </c>
      <c r="Z23" s="13">
        <v>12400</v>
      </c>
      <c r="AA23" s="13">
        <v>1565</v>
      </c>
      <c r="AB23" s="13">
        <v>12400</v>
      </c>
      <c r="AC23" s="13">
        <v>1560</v>
      </c>
      <c r="AD23" s="13">
        <v>12400</v>
      </c>
      <c r="AE23" s="13">
        <v>1555</v>
      </c>
      <c r="AF23" s="13">
        <v>12400</v>
      </c>
      <c r="AG23" s="13">
        <v>1545</v>
      </c>
      <c r="AH23" s="13">
        <v>12400</v>
      </c>
      <c r="AI23" s="13">
        <v>1535</v>
      </c>
      <c r="AJ23" s="13">
        <v>12400</v>
      </c>
      <c r="AK23" s="13">
        <v>1525</v>
      </c>
      <c r="AL23" s="13">
        <v>12400</v>
      </c>
      <c r="AM23" s="13">
        <v>1520</v>
      </c>
      <c r="AN23" s="13">
        <v>12400</v>
      </c>
      <c r="AO23" s="13">
        <v>1515</v>
      </c>
      <c r="AP23" s="13">
        <v>12400</v>
      </c>
      <c r="AQ23" s="13">
        <v>1505</v>
      </c>
      <c r="AR23" s="13">
        <v>12400</v>
      </c>
      <c r="AS23" s="13">
        <v>1500</v>
      </c>
      <c r="AT23" s="85">
        <v>12400</v>
      </c>
      <c r="AU23" s="13">
        <v>1490</v>
      </c>
      <c r="AV23" s="13">
        <v>12400</v>
      </c>
      <c r="AW23" s="13">
        <v>1480</v>
      </c>
      <c r="AX23" s="13">
        <v>12400</v>
      </c>
      <c r="AY23" s="13">
        <v>1470</v>
      </c>
      <c r="AZ23" s="13">
        <v>12400</v>
      </c>
      <c r="BA23" s="13">
        <v>1460</v>
      </c>
      <c r="BB23" s="13">
        <v>12400</v>
      </c>
      <c r="BC23" s="13">
        <v>1455</v>
      </c>
      <c r="BD23" s="13">
        <v>12400</v>
      </c>
      <c r="BE23" s="13">
        <v>1445</v>
      </c>
      <c r="BF23" s="13">
        <v>12400</v>
      </c>
      <c r="BG23" s="13">
        <v>1435</v>
      </c>
      <c r="BH23" s="13">
        <v>12400</v>
      </c>
      <c r="BI23" s="13">
        <v>1425</v>
      </c>
      <c r="BJ23" s="13">
        <v>12400</v>
      </c>
      <c r="BK23" s="13">
        <v>1415</v>
      </c>
      <c r="BL23" s="13">
        <v>12400</v>
      </c>
      <c r="BM23" s="13">
        <v>1410</v>
      </c>
      <c r="BN23" s="13">
        <v>12400</v>
      </c>
      <c r="BO23" s="13">
        <f t="shared" si="7"/>
        <v>1395</v>
      </c>
      <c r="BP23" s="13">
        <v>12400</v>
      </c>
      <c r="BQ23" s="13">
        <f t="shared" si="5"/>
        <v>1380</v>
      </c>
      <c r="BR23" s="13">
        <v>12400</v>
      </c>
      <c r="BS23" s="13">
        <f t="shared" si="6"/>
        <v>1370</v>
      </c>
      <c r="BT23" s="13">
        <v>12400</v>
      </c>
      <c r="BU23" s="13">
        <v>1360</v>
      </c>
      <c r="BV23" s="13">
        <v>12400</v>
      </c>
      <c r="BW23" s="13">
        <v>1350</v>
      </c>
      <c r="BX23" s="13">
        <v>12400</v>
      </c>
      <c r="BY23" s="13">
        <f t="shared" si="8"/>
        <v>1335</v>
      </c>
      <c r="BZ23" s="13">
        <v>12400</v>
      </c>
      <c r="CA23" s="13">
        <f t="shared" si="1"/>
        <v>1320</v>
      </c>
      <c r="CB23" s="13">
        <v>12400</v>
      </c>
      <c r="CC23" s="13">
        <f t="shared" si="2"/>
        <v>1310</v>
      </c>
      <c r="CD23" s="13">
        <v>12400</v>
      </c>
      <c r="CE23" s="13">
        <f t="shared" si="3"/>
        <v>1300</v>
      </c>
      <c r="CF23" s="13">
        <v>12400</v>
      </c>
      <c r="CG23" s="13">
        <v>1290</v>
      </c>
      <c r="CH23" s="13">
        <v>12400</v>
      </c>
    </row>
    <row r="24" spans="1:86" ht="15.55" customHeight="1" x14ac:dyDescent="0.55000000000000004">
      <c r="A24" s="13">
        <v>-2</v>
      </c>
      <c r="B24" s="13" t="b">
        <f>AO3</f>
        <v>0</v>
      </c>
      <c r="D24" s="13">
        <v>12300</v>
      </c>
      <c r="F24" s="13">
        <v>12300</v>
      </c>
      <c r="H24" s="13">
        <v>12300</v>
      </c>
      <c r="J24" s="13">
        <v>12300</v>
      </c>
      <c r="L24" s="13">
        <v>12300</v>
      </c>
      <c r="N24" s="13">
        <v>12300</v>
      </c>
      <c r="P24" s="13">
        <v>12300</v>
      </c>
      <c r="R24" s="13">
        <v>12300</v>
      </c>
      <c r="T24" s="13">
        <v>12300</v>
      </c>
      <c r="V24" s="13">
        <v>12300</v>
      </c>
      <c r="X24" s="13">
        <v>12300</v>
      </c>
      <c r="Y24" s="13">
        <v>1575</v>
      </c>
      <c r="Z24" s="13">
        <v>12300</v>
      </c>
      <c r="AA24" s="13">
        <v>1570</v>
      </c>
      <c r="AB24" s="13">
        <v>12300</v>
      </c>
      <c r="AC24" s="13">
        <v>1565</v>
      </c>
      <c r="AD24" s="13">
        <v>12300</v>
      </c>
      <c r="AE24" s="13">
        <v>1560</v>
      </c>
      <c r="AF24" s="13">
        <v>12300</v>
      </c>
      <c r="AG24" s="13">
        <v>1550</v>
      </c>
      <c r="AH24" s="13">
        <v>12300</v>
      </c>
      <c r="AI24" s="13">
        <v>1540</v>
      </c>
      <c r="AJ24" s="13">
        <v>12300</v>
      </c>
      <c r="AK24" s="13">
        <v>1530</v>
      </c>
      <c r="AL24" s="13">
        <v>12300</v>
      </c>
      <c r="AM24" s="13">
        <v>1525</v>
      </c>
      <c r="AN24" s="13">
        <v>12300</v>
      </c>
      <c r="AO24" s="13">
        <v>1520</v>
      </c>
      <c r="AP24" s="13">
        <v>12300</v>
      </c>
      <c r="AQ24" s="13">
        <v>1510</v>
      </c>
      <c r="AR24" s="13">
        <v>12300</v>
      </c>
      <c r="AS24" s="13">
        <v>1505</v>
      </c>
      <c r="AT24" s="85">
        <v>12300</v>
      </c>
      <c r="AU24" s="13">
        <v>1495</v>
      </c>
      <c r="AV24" s="13">
        <v>12300</v>
      </c>
      <c r="AW24" s="13">
        <v>1485</v>
      </c>
      <c r="AX24" s="13">
        <v>12300</v>
      </c>
      <c r="AY24" s="13">
        <v>1475</v>
      </c>
      <c r="AZ24" s="13">
        <v>12300</v>
      </c>
      <c r="BA24" s="13">
        <v>1465</v>
      </c>
      <c r="BB24" s="13">
        <v>12300</v>
      </c>
      <c r="BC24" s="13">
        <v>1460</v>
      </c>
      <c r="BD24" s="13">
        <v>12300</v>
      </c>
      <c r="BE24" s="13">
        <v>1450</v>
      </c>
      <c r="BF24" s="13">
        <v>12300</v>
      </c>
      <c r="BG24" s="13">
        <v>1440</v>
      </c>
      <c r="BH24" s="13">
        <v>12300</v>
      </c>
      <c r="BI24" s="13">
        <v>1430</v>
      </c>
      <c r="BJ24" s="13">
        <v>12300</v>
      </c>
      <c r="BK24" s="13">
        <v>1420</v>
      </c>
      <c r="BL24" s="13">
        <v>12300</v>
      </c>
      <c r="BM24" s="13">
        <v>1415</v>
      </c>
      <c r="BN24" s="13">
        <v>12300</v>
      </c>
      <c r="BO24" s="13">
        <f t="shared" si="7"/>
        <v>1400</v>
      </c>
      <c r="BP24" s="13">
        <v>12300</v>
      </c>
      <c r="BQ24" s="13">
        <f t="shared" si="5"/>
        <v>1385</v>
      </c>
      <c r="BR24" s="13">
        <v>12300</v>
      </c>
      <c r="BS24" s="13">
        <f t="shared" si="6"/>
        <v>1375</v>
      </c>
      <c r="BT24" s="13">
        <v>12300</v>
      </c>
      <c r="BU24" s="13">
        <v>1365</v>
      </c>
      <c r="BV24" s="13">
        <v>12300</v>
      </c>
      <c r="BW24" s="13">
        <v>1355</v>
      </c>
      <c r="BX24" s="13">
        <v>12300</v>
      </c>
      <c r="BY24" s="13">
        <f t="shared" si="8"/>
        <v>1340</v>
      </c>
      <c r="BZ24" s="13">
        <v>12300</v>
      </c>
      <c r="CA24" s="13">
        <f t="shared" si="1"/>
        <v>1325</v>
      </c>
      <c r="CB24" s="13">
        <v>12300</v>
      </c>
      <c r="CC24" s="13">
        <f t="shared" si="2"/>
        <v>1315</v>
      </c>
      <c r="CD24" s="13">
        <v>12300</v>
      </c>
      <c r="CE24" s="13">
        <f t="shared" si="3"/>
        <v>1305</v>
      </c>
      <c r="CF24" s="13">
        <v>12300</v>
      </c>
      <c r="CG24" s="13">
        <v>1295</v>
      </c>
      <c r="CH24" s="13">
        <v>12300</v>
      </c>
    </row>
    <row r="25" spans="1:86" ht="15.55" customHeight="1" x14ac:dyDescent="0.55000000000000004">
      <c r="A25" s="13">
        <v>-1</v>
      </c>
      <c r="B25" s="13" t="b">
        <f>AQ3</f>
        <v>0</v>
      </c>
      <c r="D25" s="13">
        <v>12200</v>
      </c>
      <c r="F25" s="13">
        <v>12200</v>
      </c>
      <c r="H25" s="13">
        <v>12200</v>
      </c>
      <c r="J25" s="13">
        <v>12200</v>
      </c>
      <c r="L25" s="13">
        <v>12200</v>
      </c>
      <c r="N25" s="13">
        <v>12200</v>
      </c>
      <c r="P25" s="13">
        <v>12200</v>
      </c>
      <c r="R25" s="13">
        <v>12200</v>
      </c>
      <c r="T25" s="13">
        <v>12200</v>
      </c>
      <c r="V25" s="13">
        <v>12200</v>
      </c>
      <c r="X25" s="13">
        <v>12200</v>
      </c>
      <c r="Y25" s="13">
        <v>1580</v>
      </c>
      <c r="Z25" s="13">
        <v>12200</v>
      </c>
      <c r="AA25" s="13">
        <v>1575</v>
      </c>
      <c r="AB25" s="13">
        <v>12200</v>
      </c>
      <c r="AC25" s="13">
        <v>1570</v>
      </c>
      <c r="AD25" s="13">
        <v>12200</v>
      </c>
      <c r="AE25" s="13">
        <v>1565</v>
      </c>
      <c r="AF25" s="13">
        <v>12200</v>
      </c>
      <c r="AG25" s="13">
        <v>1555</v>
      </c>
      <c r="AH25" s="13">
        <v>12200</v>
      </c>
      <c r="AI25" s="13">
        <v>1545</v>
      </c>
      <c r="AJ25" s="13">
        <v>12200</v>
      </c>
      <c r="AK25" s="13">
        <v>1535</v>
      </c>
      <c r="AL25" s="13">
        <v>12200</v>
      </c>
      <c r="AM25" s="13">
        <v>1530</v>
      </c>
      <c r="AN25" s="13">
        <v>12200</v>
      </c>
      <c r="AO25" s="13">
        <v>1525</v>
      </c>
      <c r="AP25" s="13">
        <v>12200</v>
      </c>
      <c r="AQ25" s="13">
        <v>1515</v>
      </c>
      <c r="AR25" s="13">
        <v>12200</v>
      </c>
      <c r="AS25" s="13">
        <v>1510</v>
      </c>
      <c r="AT25" s="85">
        <v>12200</v>
      </c>
      <c r="AU25" s="13">
        <v>1500</v>
      </c>
      <c r="AV25" s="13">
        <v>12200</v>
      </c>
      <c r="AW25" s="13">
        <v>1490</v>
      </c>
      <c r="AX25" s="13">
        <v>12200</v>
      </c>
      <c r="AY25" s="13">
        <v>1480</v>
      </c>
      <c r="AZ25" s="13">
        <v>12200</v>
      </c>
      <c r="BA25" s="13">
        <v>1470</v>
      </c>
      <c r="BB25" s="13">
        <v>12200</v>
      </c>
      <c r="BC25" s="13">
        <v>1465</v>
      </c>
      <c r="BD25" s="13">
        <v>12200</v>
      </c>
      <c r="BE25" s="13">
        <v>1455</v>
      </c>
      <c r="BF25" s="13">
        <v>12200</v>
      </c>
      <c r="BG25" s="13">
        <v>1445</v>
      </c>
      <c r="BH25" s="13">
        <v>12200</v>
      </c>
      <c r="BI25" s="13">
        <v>1435</v>
      </c>
      <c r="BJ25" s="13">
        <v>12200</v>
      </c>
      <c r="BK25" s="13">
        <v>1425</v>
      </c>
      <c r="BL25" s="13">
        <v>12200</v>
      </c>
      <c r="BM25" s="13">
        <v>1420</v>
      </c>
      <c r="BN25" s="13">
        <v>12200</v>
      </c>
      <c r="BO25" s="13">
        <f t="shared" si="7"/>
        <v>1405</v>
      </c>
      <c r="BP25" s="13">
        <v>12200</v>
      </c>
      <c r="BQ25" s="13">
        <f t="shared" si="5"/>
        <v>1390</v>
      </c>
      <c r="BR25" s="13">
        <v>12200</v>
      </c>
      <c r="BS25" s="13">
        <f t="shared" si="6"/>
        <v>1380</v>
      </c>
      <c r="BT25" s="13">
        <v>12200</v>
      </c>
      <c r="BU25" s="13">
        <v>1370</v>
      </c>
      <c r="BV25" s="13">
        <v>12200</v>
      </c>
      <c r="BW25" s="13">
        <v>1360</v>
      </c>
      <c r="BX25" s="13">
        <v>12200</v>
      </c>
      <c r="BY25" s="13">
        <f t="shared" si="8"/>
        <v>1345</v>
      </c>
      <c r="BZ25" s="13">
        <v>12200</v>
      </c>
      <c r="CA25" s="13">
        <f t="shared" si="1"/>
        <v>1330</v>
      </c>
      <c r="CB25" s="13">
        <v>12200</v>
      </c>
      <c r="CC25" s="13">
        <f t="shared" si="2"/>
        <v>1320</v>
      </c>
      <c r="CD25" s="13">
        <v>12200</v>
      </c>
      <c r="CE25" s="13">
        <f t="shared" si="3"/>
        <v>1310</v>
      </c>
      <c r="CF25" s="13">
        <v>12200</v>
      </c>
      <c r="CG25" s="13">
        <v>1300</v>
      </c>
      <c r="CH25" s="13">
        <v>12200</v>
      </c>
    </row>
    <row r="26" spans="1:86" ht="15.55" customHeight="1" x14ac:dyDescent="0.55000000000000004">
      <c r="A26" s="13">
        <v>0</v>
      </c>
      <c r="B26" s="13" t="b">
        <f>AS3</f>
        <v>0</v>
      </c>
      <c r="D26" s="13">
        <v>12100</v>
      </c>
      <c r="F26" s="13">
        <v>12100</v>
      </c>
      <c r="H26" s="13">
        <v>12100</v>
      </c>
      <c r="J26" s="13">
        <v>12100</v>
      </c>
      <c r="L26" s="13">
        <v>12100</v>
      </c>
      <c r="N26" s="13">
        <v>12100</v>
      </c>
      <c r="P26" s="13">
        <v>12100</v>
      </c>
      <c r="R26" s="13">
        <v>12100</v>
      </c>
      <c r="T26" s="13">
        <v>12100</v>
      </c>
      <c r="V26" s="13">
        <v>12100</v>
      </c>
      <c r="X26" s="13">
        <v>12100</v>
      </c>
      <c r="Y26" s="13">
        <v>1585</v>
      </c>
      <c r="Z26" s="13">
        <v>12100</v>
      </c>
      <c r="AA26" s="13">
        <v>1580</v>
      </c>
      <c r="AB26" s="13">
        <v>12100</v>
      </c>
      <c r="AC26" s="13">
        <v>1575</v>
      </c>
      <c r="AD26" s="13">
        <v>12100</v>
      </c>
      <c r="AE26" s="13">
        <v>1570</v>
      </c>
      <c r="AF26" s="13">
        <v>12100</v>
      </c>
      <c r="AG26" s="13">
        <v>1560</v>
      </c>
      <c r="AH26" s="13">
        <v>12100</v>
      </c>
      <c r="AI26" s="13">
        <v>1550</v>
      </c>
      <c r="AJ26" s="13">
        <v>12100</v>
      </c>
      <c r="AK26" s="13">
        <v>1540</v>
      </c>
      <c r="AL26" s="13">
        <v>12100</v>
      </c>
      <c r="AM26" s="13">
        <v>1535</v>
      </c>
      <c r="AN26" s="13">
        <v>12100</v>
      </c>
      <c r="AO26" s="13">
        <v>1530</v>
      </c>
      <c r="AP26" s="13">
        <v>12100</v>
      </c>
      <c r="AQ26" s="13">
        <v>1520</v>
      </c>
      <c r="AR26" s="13">
        <v>12100</v>
      </c>
      <c r="AS26" s="13">
        <v>1515</v>
      </c>
      <c r="AT26" s="85">
        <v>12100</v>
      </c>
      <c r="AU26" s="13">
        <v>1505</v>
      </c>
      <c r="AV26" s="13">
        <v>12100</v>
      </c>
      <c r="AW26" s="13">
        <v>1495</v>
      </c>
      <c r="AX26" s="13">
        <v>12100</v>
      </c>
      <c r="AY26" s="13">
        <v>1485</v>
      </c>
      <c r="AZ26" s="13">
        <v>12100</v>
      </c>
      <c r="BA26" s="13">
        <v>1475</v>
      </c>
      <c r="BB26" s="13">
        <v>12100</v>
      </c>
      <c r="BC26" s="13">
        <v>1465</v>
      </c>
      <c r="BD26" s="13">
        <v>12100</v>
      </c>
      <c r="BE26" s="13">
        <v>1460</v>
      </c>
      <c r="BF26" s="13">
        <v>12100</v>
      </c>
      <c r="BG26" s="13">
        <v>1450</v>
      </c>
      <c r="BH26" s="13">
        <v>12100</v>
      </c>
      <c r="BI26" s="13">
        <v>1440</v>
      </c>
      <c r="BJ26" s="13">
        <v>12100</v>
      </c>
      <c r="BK26" s="13">
        <v>1430</v>
      </c>
      <c r="BL26" s="13">
        <v>12100</v>
      </c>
      <c r="BM26" s="13">
        <v>1425</v>
      </c>
      <c r="BN26" s="13">
        <v>12100</v>
      </c>
      <c r="BO26" s="13">
        <f t="shared" si="7"/>
        <v>1410</v>
      </c>
      <c r="BP26" s="13">
        <v>12100</v>
      </c>
      <c r="BQ26" s="13">
        <f t="shared" si="5"/>
        <v>1395</v>
      </c>
      <c r="BR26" s="13">
        <v>12100</v>
      </c>
      <c r="BS26" s="13">
        <f t="shared" si="6"/>
        <v>1385</v>
      </c>
      <c r="BT26" s="13">
        <v>12100</v>
      </c>
      <c r="BU26" s="13">
        <v>1375</v>
      </c>
      <c r="BV26" s="13">
        <v>12100</v>
      </c>
      <c r="BW26" s="13">
        <v>1365</v>
      </c>
      <c r="BX26" s="13">
        <v>12100</v>
      </c>
      <c r="BY26" s="13">
        <f t="shared" si="8"/>
        <v>1350</v>
      </c>
      <c r="BZ26" s="13">
        <v>12100</v>
      </c>
      <c r="CA26" s="13">
        <f t="shared" si="1"/>
        <v>1335</v>
      </c>
      <c r="CB26" s="13">
        <v>12100</v>
      </c>
      <c r="CC26" s="13">
        <f t="shared" si="2"/>
        <v>1325</v>
      </c>
      <c r="CD26" s="13">
        <v>12100</v>
      </c>
      <c r="CE26" s="13">
        <f t="shared" si="3"/>
        <v>1315</v>
      </c>
      <c r="CF26" s="13">
        <v>12100</v>
      </c>
      <c r="CG26" s="13">
        <v>1305</v>
      </c>
      <c r="CH26" s="13">
        <v>12100</v>
      </c>
    </row>
    <row r="27" spans="1:86" ht="15.55" customHeight="1" x14ac:dyDescent="0.55000000000000004">
      <c r="A27" s="13">
        <v>1</v>
      </c>
      <c r="B27" s="69" t="b">
        <f>AU3</f>
        <v>0</v>
      </c>
      <c r="C27" s="64"/>
      <c r="D27" s="13">
        <v>12000</v>
      </c>
      <c r="E27" s="13">
        <v>1670</v>
      </c>
      <c r="F27" s="13">
        <v>12000</v>
      </c>
      <c r="G27" s="13">
        <v>1660</v>
      </c>
      <c r="H27" s="13">
        <v>12000</v>
      </c>
      <c r="I27" s="13">
        <v>1655</v>
      </c>
      <c r="J27" s="13">
        <v>12000</v>
      </c>
      <c r="K27" s="13">
        <v>1650</v>
      </c>
      <c r="L27" s="13">
        <v>12000</v>
      </c>
      <c r="M27" s="13">
        <v>1645</v>
      </c>
      <c r="N27" s="13">
        <v>12000</v>
      </c>
      <c r="O27" s="13">
        <v>1640</v>
      </c>
      <c r="P27" s="13">
        <v>12000</v>
      </c>
      <c r="Q27" s="13">
        <v>1630</v>
      </c>
      <c r="R27" s="13">
        <v>12000</v>
      </c>
      <c r="S27" s="13">
        <v>1620</v>
      </c>
      <c r="T27" s="13">
        <v>12000</v>
      </c>
      <c r="U27" s="13">
        <v>1610</v>
      </c>
      <c r="V27" s="13">
        <v>12000</v>
      </c>
      <c r="W27" s="13">
        <v>1600</v>
      </c>
      <c r="X27" s="13">
        <v>12000</v>
      </c>
      <c r="Y27" s="13">
        <v>1590</v>
      </c>
      <c r="Z27" s="13">
        <v>12000</v>
      </c>
      <c r="AA27" s="13">
        <v>1585</v>
      </c>
      <c r="AB27" s="13">
        <v>12000</v>
      </c>
      <c r="AC27" s="13">
        <v>1580</v>
      </c>
      <c r="AD27" s="13">
        <v>12000</v>
      </c>
      <c r="AE27" s="13">
        <v>1575</v>
      </c>
      <c r="AF27" s="13">
        <v>12000</v>
      </c>
      <c r="AG27" s="13">
        <v>1565</v>
      </c>
      <c r="AH27" s="13">
        <v>12000</v>
      </c>
      <c r="AI27" s="13">
        <v>1555</v>
      </c>
      <c r="AJ27" s="13">
        <v>12000</v>
      </c>
      <c r="AK27" s="13">
        <v>1545</v>
      </c>
      <c r="AL27" s="13">
        <v>12000</v>
      </c>
      <c r="AM27" s="13">
        <v>1540</v>
      </c>
      <c r="AN27" s="13">
        <v>12000</v>
      </c>
      <c r="AO27" s="13">
        <v>1535</v>
      </c>
      <c r="AP27" s="13">
        <v>12000</v>
      </c>
      <c r="AQ27" s="13">
        <v>1525</v>
      </c>
      <c r="AR27" s="13">
        <v>12000</v>
      </c>
      <c r="AS27" s="13">
        <v>1520</v>
      </c>
      <c r="AT27" s="85">
        <v>12000</v>
      </c>
      <c r="AU27" s="13">
        <v>1510</v>
      </c>
      <c r="AV27" s="13">
        <v>12000</v>
      </c>
      <c r="AW27" s="13">
        <v>1500</v>
      </c>
      <c r="AX27" s="13">
        <v>12000</v>
      </c>
      <c r="AY27" s="13">
        <v>1490</v>
      </c>
      <c r="AZ27" s="13">
        <v>12000</v>
      </c>
      <c r="BA27" s="13">
        <v>1480</v>
      </c>
      <c r="BB27" s="13">
        <v>12000</v>
      </c>
      <c r="BC27" s="13">
        <v>1475</v>
      </c>
      <c r="BD27" s="13">
        <v>12000</v>
      </c>
      <c r="BE27" s="13">
        <v>1465</v>
      </c>
      <c r="BF27" s="13">
        <v>12000</v>
      </c>
      <c r="BG27" s="13">
        <v>1455</v>
      </c>
      <c r="BH27" s="13">
        <v>12000</v>
      </c>
      <c r="BI27" s="13">
        <v>1445</v>
      </c>
      <c r="BJ27" s="13">
        <v>12000</v>
      </c>
      <c r="BK27" s="13">
        <v>1435</v>
      </c>
      <c r="BL27" s="13">
        <v>12000</v>
      </c>
      <c r="BM27" s="13">
        <v>1430</v>
      </c>
      <c r="BN27" s="13">
        <v>12000</v>
      </c>
      <c r="BO27" s="13">
        <f t="shared" si="7"/>
        <v>1415</v>
      </c>
      <c r="BP27" s="13">
        <v>12000</v>
      </c>
      <c r="BQ27" s="13">
        <f t="shared" si="5"/>
        <v>1400</v>
      </c>
      <c r="BR27" s="13">
        <v>12000</v>
      </c>
      <c r="BS27" s="13">
        <f t="shared" si="6"/>
        <v>1390</v>
      </c>
      <c r="BT27" s="13">
        <v>12000</v>
      </c>
      <c r="BU27" s="13">
        <v>1380</v>
      </c>
      <c r="BV27" s="13">
        <v>12000</v>
      </c>
      <c r="BW27" s="13">
        <v>1370</v>
      </c>
      <c r="BX27" s="13">
        <v>12000</v>
      </c>
      <c r="BY27" s="13">
        <f t="shared" si="8"/>
        <v>1355</v>
      </c>
      <c r="BZ27" s="13">
        <v>12000</v>
      </c>
      <c r="CA27" s="13">
        <f t="shared" si="1"/>
        <v>1340</v>
      </c>
      <c r="CB27" s="13">
        <v>12000</v>
      </c>
      <c r="CC27" s="13">
        <f t="shared" si="2"/>
        <v>1330</v>
      </c>
      <c r="CD27" s="13">
        <v>12000</v>
      </c>
      <c r="CE27" s="13">
        <f t="shared" si="3"/>
        <v>1320</v>
      </c>
      <c r="CF27" s="13">
        <v>12000</v>
      </c>
      <c r="CG27" s="13">
        <v>1310</v>
      </c>
      <c r="CH27" s="13">
        <v>12000</v>
      </c>
    </row>
    <row r="28" spans="1:86" ht="15.55" customHeight="1" x14ac:dyDescent="0.55000000000000004">
      <c r="A28" s="13">
        <v>2</v>
      </c>
      <c r="B28" s="13" t="b">
        <f>AW3</f>
        <v>0</v>
      </c>
      <c r="D28" s="13">
        <v>11900</v>
      </c>
      <c r="E28" s="13">
        <v>1670</v>
      </c>
      <c r="F28" s="13">
        <v>11900</v>
      </c>
      <c r="G28" s="13">
        <v>1665</v>
      </c>
      <c r="H28" s="13">
        <v>11900</v>
      </c>
      <c r="I28" s="13">
        <v>1660</v>
      </c>
      <c r="J28" s="13">
        <v>11900</v>
      </c>
      <c r="K28" s="13">
        <v>1655</v>
      </c>
      <c r="L28" s="13">
        <v>11900</v>
      </c>
      <c r="M28" s="13">
        <v>1645</v>
      </c>
      <c r="N28" s="13">
        <v>11900</v>
      </c>
      <c r="O28" s="13">
        <v>1640</v>
      </c>
      <c r="P28" s="13">
        <v>11900</v>
      </c>
      <c r="Q28" s="13">
        <v>1630</v>
      </c>
      <c r="R28" s="13">
        <v>11900</v>
      </c>
      <c r="S28" s="13">
        <v>1620</v>
      </c>
      <c r="T28" s="13">
        <v>11900</v>
      </c>
      <c r="U28" s="13">
        <v>1610</v>
      </c>
      <c r="V28" s="13">
        <v>11900</v>
      </c>
      <c r="W28" s="13">
        <v>1600</v>
      </c>
      <c r="X28" s="13">
        <v>11900</v>
      </c>
      <c r="Y28" s="13">
        <v>1595</v>
      </c>
      <c r="Z28" s="13">
        <v>11900</v>
      </c>
      <c r="AA28" s="13">
        <v>1585</v>
      </c>
      <c r="AB28" s="13">
        <v>11900</v>
      </c>
      <c r="AC28" s="13">
        <v>1580</v>
      </c>
      <c r="AD28" s="13">
        <v>11900</v>
      </c>
      <c r="AE28" s="13">
        <v>1575</v>
      </c>
      <c r="AF28" s="13">
        <v>11900</v>
      </c>
      <c r="AG28" s="13">
        <v>1565</v>
      </c>
      <c r="AH28" s="13">
        <v>11900</v>
      </c>
      <c r="AI28" s="13">
        <v>1555</v>
      </c>
      <c r="AJ28" s="13">
        <v>11900</v>
      </c>
      <c r="AK28" s="13">
        <v>1550</v>
      </c>
      <c r="AL28" s="13">
        <v>11900</v>
      </c>
      <c r="AM28" s="13">
        <v>1545</v>
      </c>
      <c r="AN28" s="13">
        <v>11900</v>
      </c>
      <c r="AO28" s="13">
        <v>1535</v>
      </c>
      <c r="AP28" s="13">
        <v>11900</v>
      </c>
      <c r="AQ28" s="13">
        <v>1525</v>
      </c>
      <c r="AR28" s="13">
        <v>11900</v>
      </c>
      <c r="AS28" s="13">
        <v>1520</v>
      </c>
      <c r="AT28" s="85">
        <v>11900</v>
      </c>
      <c r="AU28" s="13">
        <v>1510</v>
      </c>
      <c r="AV28" s="13">
        <v>11900</v>
      </c>
      <c r="AW28" s="13">
        <v>1500</v>
      </c>
      <c r="AX28" s="13">
        <v>11900</v>
      </c>
      <c r="AY28" s="13">
        <v>1490</v>
      </c>
      <c r="AZ28" s="13">
        <v>11900</v>
      </c>
      <c r="BA28" s="13">
        <v>1480</v>
      </c>
      <c r="BB28" s="13">
        <v>11900</v>
      </c>
      <c r="BC28" s="13">
        <v>1475</v>
      </c>
      <c r="BD28" s="13">
        <v>11900</v>
      </c>
      <c r="BE28" s="13">
        <v>1470</v>
      </c>
      <c r="BF28" s="13">
        <v>11900</v>
      </c>
      <c r="BG28" s="13">
        <v>1460</v>
      </c>
      <c r="BH28" s="13">
        <v>11900</v>
      </c>
      <c r="BI28" s="13">
        <v>1450</v>
      </c>
      <c r="BJ28" s="13">
        <v>11900</v>
      </c>
      <c r="BK28" s="13">
        <v>1440</v>
      </c>
      <c r="BL28" s="13">
        <v>11900</v>
      </c>
      <c r="BM28" s="13">
        <v>1435</v>
      </c>
      <c r="BN28" s="13">
        <v>11900</v>
      </c>
      <c r="BO28" s="13">
        <f t="shared" si="7"/>
        <v>1415</v>
      </c>
      <c r="BP28" s="13">
        <v>11900</v>
      </c>
      <c r="BQ28" s="13">
        <f t="shared" si="5"/>
        <v>1400</v>
      </c>
      <c r="BR28" s="13">
        <v>11900</v>
      </c>
      <c r="BS28" s="13">
        <f t="shared" si="6"/>
        <v>1390</v>
      </c>
      <c r="BT28" s="13">
        <v>11900</v>
      </c>
      <c r="BU28" s="13">
        <v>1380</v>
      </c>
      <c r="BV28" s="13">
        <v>11900</v>
      </c>
      <c r="BW28" s="13">
        <v>1370</v>
      </c>
      <c r="BX28" s="13">
        <v>11900</v>
      </c>
      <c r="BY28" s="13">
        <f t="shared" si="8"/>
        <v>1355</v>
      </c>
      <c r="BZ28" s="13">
        <v>11900</v>
      </c>
      <c r="CA28" s="13">
        <f t="shared" si="1"/>
        <v>1340</v>
      </c>
      <c r="CB28" s="13">
        <v>11900</v>
      </c>
      <c r="CC28" s="13">
        <f t="shared" si="2"/>
        <v>1330</v>
      </c>
      <c r="CD28" s="13">
        <v>11900</v>
      </c>
      <c r="CE28" s="13">
        <f t="shared" si="3"/>
        <v>1320</v>
      </c>
      <c r="CF28" s="13">
        <v>11900</v>
      </c>
      <c r="CG28" s="13">
        <v>1310</v>
      </c>
      <c r="CH28" s="13">
        <v>11900</v>
      </c>
    </row>
    <row r="29" spans="1:86" ht="15.55" customHeight="1" x14ac:dyDescent="0.55000000000000004">
      <c r="A29" s="13">
        <v>3</v>
      </c>
      <c r="B29" s="13" t="b">
        <f>AY3</f>
        <v>0</v>
      </c>
      <c r="D29" s="13">
        <v>11800</v>
      </c>
      <c r="E29" s="13">
        <v>1675</v>
      </c>
      <c r="F29" s="13">
        <v>11800</v>
      </c>
      <c r="G29" s="13">
        <v>1670</v>
      </c>
      <c r="H29" s="13">
        <v>11800</v>
      </c>
      <c r="I29" s="13">
        <v>1665</v>
      </c>
      <c r="J29" s="13">
        <v>11800</v>
      </c>
      <c r="K29" s="13">
        <v>1660</v>
      </c>
      <c r="L29" s="13">
        <v>11800</v>
      </c>
      <c r="M29" s="13">
        <v>1650</v>
      </c>
      <c r="N29" s="13">
        <v>11800</v>
      </c>
      <c r="O29" s="13">
        <v>1645</v>
      </c>
      <c r="P29" s="13">
        <v>11800</v>
      </c>
      <c r="Q29" s="13">
        <v>1635</v>
      </c>
      <c r="R29" s="13">
        <v>11800</v>
      </c>
      <c r="S29" s="13">
        <v>1625</v>
      </c>
      <c r="T29" s="13">
        <v>11800</v>
      </c>
      <c r="U29" s="13">
        <v>1615</v>
      </c>
      <c r="V29" s="13">
        <v>11800</v>
      </c>
      <c r="W29" s="13">
        <v>1605</v>
      </c>
      <c r="X29" s="13">
        <v>11800</v>
      </c>
      <c r="Y29" s="13">
        <v>1600</v>
      </c>
      <c r="Z29" s="13">
        <v>11800</v>
      </c>
      <c r="AA29" s="13">
        <v>1590</v>
      </c>
      <c r="AB29" s="13">
        <v>11800</v>
      </c>
      <c r="AC29" s="13">
        <v>1585</v>
      </c>
      <c r="AD29" s="13">
        <v>11800</v>
      </c>
      <c r="AE29" s="13">
        <v>1580</v>
      </c>
      <c r="AF29" s="13">
        <v>11800</v>
      </c>
      <c r="AG29" s="13">
        <v>1570</v>
      </c>
      <c r="AH29" s="13">
        <v>11800</v>
      </c>
      <c r="AI29" s="13">
        <v>1560</v>
      </c>
      <c r="AJ29" s="13">
        <v>11800</v>
      </c>
      <c r="AK29" s="13">
        <v>1555</v>
      </c>
      <c r="AL29" s="13">
        <v>11800</v>
      </c>
      <c r="AM29" s="13">
        <v>1550</v>
      </c>
      <c r="AN29" s="13">
        <v>11800</v>
      </c>
      <c r="AO29" s="13">
        <v>1540</v>
      </c>
      <c r="AP29" s="13">
        <v>11800</v>
      </c>
      <c r="AQ29" s="13">
        <v>1530</v>
      </c>
      <c r="AR29" s="13">
        <v>11800</v>
      </c>
      <c r="AS29" s="13">
        <v>1525</v>
      </c>
      <c r="AT29" s="85">
        <v>11800</v>
      </c>
      <c r="AU29" s="13">
        <v>1515</v>
      </c>
      <c r="AV29" s="13">
        <v>11800</v>
      </c>
      <c r="AW29" s="13">
        <v>1505</v>
      </c>
      <c r="AX29" s="13">
        <v>11800</v>
      </c>
      <c r="AY29" s="13">
        <v>1495</v>
      </c>
      <c r="AZ29" s="13">
        <v>11800</v>
      </c>
      <c r="BA29" s="13">
        <v>1485</v>
      </c>
      <c r="BB29" s="13">
        <v>11800</v>
      </c>
      <c r="BC29" s="13">
        <v>1480</v>
      </c>
      <c r="BD29" s="13">
        <v>11800</v>
      </c>
      <c r="BE29" s="13">
        <v>1475</v>
      </c>
      <c r="BF29" s="13">
        <v>11800</v>
      </c>
      <c r="BG29" s="13">
        <v>1465</v>
      </c>
      <c r="BH29" s="13">
        <v>11800</v>
      </c>
      <c r="BI29" s="13">
        <v>1455</v>
      </c>
      <c r="BJ29" s="13">
        <v>11800</v>
      </c>
      <c r="BK29" s="13">
        <v>1445</v>
      </c>
      <c r="BL29" s="13">
        <v>11800</v>
      </c>
      <c r="BM29" s="13">
        <v>1440</v>
      </c>
      <c r="BN29" s="13">
        <v>11800</v>
      </c>
      <c r="BO29" s="13">
        <f t="shared" si="7"/>
        <v>1420</v>
      </c>
      <c r="BP29" s="13">
        <v>11800</v>
      </c>
      <c r="BQ29" s="13">
        <f t="shared" si="5"/>
        <v>1405</v>
      </c>
      <c r="BR29" s="13">
        <v>11800</v>
      </c>
      <c r="BS29" s="13">
        <f t="shared" si="6"/>
        <v>1395</v>
      </c>
      <c r="BT29" s="13">
        <v>11800</v>
      </c>
      <c r="BU29" s="13">
        <v>1385</v>
      </c>
      <c r="BV29" s="13">
        <v>11800</v>
      </c>
      <c r="BW29" s="13">
        <v>1375</v>
      </c>
      <c r="BX29" s="13">
        <v>11800</v>
      </c>
      <c r="BY29" s="13">
        <f t="shared" si="8"/>
        <v>1360</v>
      </c>
      <c r="BZ29" s="13">
        <v>11800</v>
      </c>
      <c r="CA29" s="13">
        <f t="shared" si="1"/>
        <v>1345</v>
      </c>
      <c r="CB29" s="13">
        <v>11800</v>
      </c>
      <c r="CC29" s="13">
        <f t="shared" si="2"/>
        <v>1335</v>
      </c>
      <c r="CD29" s="13">
        <v>11800</v>
      </c>
      <c r="CE29" s="13">
        <f t="shared" si="3"/>
        <v>1325</v>
      </c>
      <c r="CF29" s="13">
        <v>11800</v>
      </c>
      <c r="CG29" s="13">
        <v>1315</v>
      </c>
      <c r="CH29" s="13">
        <v>11800</v>
      </c>
    </row>
    <row r="30" spans="1:86" ht="15.55" customHeight="1" x14ac:dyDescent="0.55000000000000004">
      <c r="A30" s="13">
        <v>4</v>
      </c>
      <c r="B30" s="13" t="b">
        <f>BA3</f>
        <v>0</v>
      </c>
      <c r="D30" s="13">
        <v>11700</v>
      </c>
      <c r="E30" s="13">
        <v>1675</v>
      </c>
      <c r="F30" s="13">
        <v>11700</v>
      </c>
      <c r="G30" s="13">
        <v>16670</v>
      </c>
      <c r="H30" s="13">
        <v>11700</v>
      </c>
      <c r="I30" s="13">
        <v>1665</v>
      </c>
      <c r="J30" s="13">
        <v>11700</v>
      </c>
      <c r="K30" s="13">
        <v>1660</v>
      </c>
      <c r="L30" s="13">
        <v>11700</v>
      </c>
      <c r="M30" s="13">
        <v>1655</v>
      </c>
      <c r="N30" s="13">
        <v>11700</v>
      </c>
      <c r="O30" s="13">
        <v>1650</v>
      </c>
      <c r="P30" s="13">
        <v>11700</v>
      </c>
      <c r="Q30" s="13">
        <v>1640</v>
      </c>
      <c r="R30" s="13">
        <v>11700</v>
      </c>
      <c r="S30" s="13">
        <v>1630</v>
      </c>
      <c r="T30" s="13">
        <v>11700</v>
      </c>
      <c r="U30" s="13">
        <v>1620</v>
      </c>
      <c r="V30" s="13">
        <v>11700</v>
      </c>
      <c r="W30" s="13">
        <v>1610</v>
      </c>
      <c r="X30" s="13">
        <v>11700</v>
      </c>
      <c r="Y30" s="13">
        <v>1605</v>
      </c>
      <c r="Z30" s="13">
        <v>11700</v>
      </c>
      <c r="AA30" s="13">
        <v>1595</v>
      </c>
      <c r="AB30" s="13">
        <v>11700</v>
      </c>
      <c r="AC30" s="13">
        <v>1585</v>
      </c>
      <c r="AD30" s="13">
        <v>11700</v>
      </c>
      <c r="AE30" s="13">
        <v>1580</v>
      </c>
      <c r="AF30" s="13">
        <v>11700</v>
      </c>
      <c r="AG30" s="13">
        <v>1570</v>
      </c>
      <c r="AH30" s="13">
        <v>11700</v>
      </c>
      <c r="AI30" s="13">
        <v>1565</v>
      </c>
      <c r="AJ30" s="13">
        <v>11700</v>
      </c>
      <c r="AK30" s="13">
        <v>1560</v>
      </c>
      <c r="AL30" s="13">
        <v>11700</v>
      </c>
      <c r="AM30" s="13">
        <v>1555</v>
      </c>
      <c r="AN30" s="13">
        <v>11700</v>
      </c>
      <c r="AO30" s="13">
        <v>1545</v>
      </c>
      <c r="AP30" s="13">
        <v>11700</v>
      </c>
      <c r="AQ30" s="13">
        <v>1535</v>
      </c>
      <c r="AR30" s="13">
        <v>11700</v>
      </c>
      <c r="AS30" s="13">
        <v>1530</v>
      </c>
      <c r="AT30" s="85">
        <v>11700</v>
      </c>
      <c r="AU30" s="13">
        <v>1520</v>
      </c>
      <c r="AV30" s="13">
        <v>11700</v>
      </c>
      <c r="AW30" s="13">
        <v>1510</v>
      </c>
      <c r="AX30" s="13">
        <v>11700</v>
      </c>
      <c r="AY30" s="13">
        <v>1500</v>
      </c>
      <c r="AZ30" s="13">
        <v>11700</v>
      </c>
      <c r="BA30" s="13">
        <v>1490</v>
      </c>
      <c r="BB30" s="13">
        <v>11700</v>
      </c>
      <c r="BC30" s="13">
        <v>1485</v>
      </c>
      <c r="BD30" s="13">
        <v>11700</v>
      </c>
      <c r="BE30" s="13">
        <v>1475</v>
      </c>
      <c r="BF30" s="13">
        <v>11700</v>
      </c>
      <c r="BG30" s="13">
        <v>1465</v>
      </c>
      <c r="BH30" s="13">
        <v>11700</v>
      </c>
      <c r="BI30" s="13">
        <v>1455</v>
      </c>
      <c r="BJ30" s="13">
        <v>11700</v>
      </c>
      <c r="BK30" s="13">
        <v>1445</v>
      </c>
      <c r="BL30" s="13">
        <v>11700</v>
      </c>
      <c r="BM30" s="13">
        <v>1440</v>
      </c>
      <c r="BN30" s="13">
        <v>11700</v>
      </c>
      <c r="BO30" s="13">
        <f t="shared" si="7"/>
        <v>1425</v>
      </c>
      <c r="BP30" s="13">
        <v>11700</v>
      </c>
      <c r="BQ30" s="13">
        <f t="shared" si="5"/>
        <v>1410</v>
      </c>
      <c r="BR30" s="13">
        <v>11700</v>
      </c>
      <c r="BS30" s="13">
        <f t="shared" si="6"/>
        <v>1400</v>
      </c>
      <c r="BT30" s="13">
        <v>11700</v>
      </c>
      <c r="BU30" s="13">
        <v>1390</v>
      </c>
      <c r="BV30" s="13">
        <v>11700</v>
      </c>
      <c r="BW30" s="13">
        <v>1380</v>
      </c>
      <c r="BX30" s="13">
        <v>11700</v>
      </c>
      <c r="BY30" s="13">
        <f t="shared" si="8"/>
        <v>1365</v>
      </c>
      <c r="BZ30" s="13">
        <v>11700</v>
      </c>
      <c r="CA30" s="13">
        <f t="shared" si="1"/>
        <v>1350</v>
      </c>
      <c r="CB30" s="13">
        <v>11700</v>
      </c>
      <c r="CC30" s="13">
        <f t="shared" si="2"/>
        <v>1340</v>
      </c>
      <c r="CD30" s="13">
        <v>11700</v>
      </c>
      <c r="CE30" s="13">
        <f t="shared" si="3"/>
        <v>1330</v>
      </c>
      <c r="CF30" s="13">
        <v>11700</v>
      </c>
      <c r="CG30" s="13">
        <v>1320</v>
      </c>
      <c r="CH30" s="13">
        <v>11700</v>
      </c>
    </row>
    <row r="31" spans="1:86" ht="15.55" customHeight="1" x14ac:dyDescent="0.55000000000000004">
      <c r="A31" s="13">
        <v>5</v>
      </c>
      <c r="B31" s="13" t="b">
        <f>BC3</f>
        <v>0</v>
      </c>
      <c r="D31" s="13">
        <v>11600</v>
      </c>
      <c r="E31" s="13">
        <v>1680</v>
      </c>
      <c r="F31" s="13">
        <v>11600</v>
      </c>
      <c r="G31" s="13">
        <v>1675</v>
      </c>
      <c r="H31" s="13">
        <v>11600</v>
      </c>
      <c r="I31" s="13">
        <v>1670</v>
      </c>
      <c r="J31" s="13">
        <v>11600</v>
      </c>
      <c r="K31" s="13">
        <v>1665</v>
      </c>
      <c r="L31" s="13">
        <v>11600</v>
      </c>
      <c r="M31" s="13">
        <v>1660</v>
      </c>
      <c r="N31" s="13">
        <v>11600</v>
      </c>
      <c r="O31" s="13">
        <v>1655</v>
      </c>
      <c r="P31" s="13">
        <v>11600</v>
      </c>
      <c r="Q31" s="13">
        <v>1645</v>
      </c>
      <c r="R31" s="13">
        <v>11600</v>
      </c>
      <c r="S31" s="13">
        <v>1635</v>
      </c>
      <c r="T31" s="13">
        <v>11600</v>
      </c>
      <c r="U31" s="13">
        <v>1625</v>
      </c>
      <c r="V31" s="13">
        <v>11600</v>
      </c>
      <c r="W31" s="13">
        <v>1615</v>
      </c>
      <c r="X31" s="13">
        <v>11600</v>
      </c>
      <c r="Y31" s="13">
        <v>1610</v>
      </c>
      <c r="Z31" s="13">
        <v>11600</v>
      </c>
      <c r="AA31" s="13">
        <v>1600</v>
      </c>
      <c r="AB31" s="13">
        <v>11600</v>
      </c>
      <c r="AC31" s="13">
        <v>1590</v>
      </c>
      <c r="AD31" s="13">
        <v>11600</v>
      </c>
      <c r="AE31" s="13">
        <v>1585</v>
      </c>
      <c r="AF31" s="13">
        <v>11600</v>
      </c>
      <c r="AG31" s="13">
        <v>1575</v>
      </c>
      <c r="AH31" s="13">
        <v>11600</v>
      </c>
      <c r="AI31" s="13">
        <v>1570</v>
      </c>
      <c r="AJ31" s="13">
        <v>11600</v>
      </c>
      <c r="AK31" s="13">
        <v>1565</v>
      </c>
      <c r="AL31" s="13">
        <v>11600</v>
      </c>
      <c r="AM31" s="13">
        <v>1560</v>
      </c>
      <c r="AN31" s="13">
        <v>11600</v>
      </c>
      <c r="AO31" s="13">
        <v>1550</v>
      </c>
      <c r="AP31" s="13">
        <v>11600</v>
      </c>
      <c r="AQ31" s="13">
        <v>1540</v>
      </c>
      <c r="AR31" s="13">
        <v>11600</v>
      </c>
      <c r="AS31" s="13">
        <v>1535</v>
      </c>
      <c r="AT31" s="85">
        <v>11600</v>
      </c>
      <c r="AU31" s="13">
        <v>1525</v>
      </c>
      <c r="AV31" s="13">
        <v>11600</v>
      </c>
      <c r="AW31" s="13">
        <v>1515</v>
      </c>
      <c r="AX31" s="13">
        <v>11600</v>
      </c>
      <c r="AY31" s="13">
        <v>1505</v>
      </c>
      <c r="AZ31" s="13">
        <v>11600</v>
      </c>
      <c r="BA31" s="13">
        <v>1495</v>
      </c>
      <c r="BB31" s="13">
        <v>11600</v>
      </c>
      <c r="BC31" s="13">
        <v>1490</v>
      </c>
      <c r="BD31" s="13">
        <v>11600</v>
      </c>
      <c r="BE31" s="13">
        <v>1480</v>
      </c>
      <c r="BF31" s="13">
        <v>11600</v>
      </c>
      <c r="BG31" s="13">
        <v>1470</v>
      </c>
      <c r="BH31" s="13">
        <v>11600</v>
      </c>
      <c r="BI31" s="13">
        <v>1460</v>
      </c>
      <c r="BJ31" s="13">
        <v>11600</v>
      </c>
      <c r="BK31" s="13">
        <v>1450</v>
      </c>
      <c r="BL31" s="13">
        <v>11600</v>
      </c>
      <c r="BM31" s="13">
        <v>1445</v>
      </c>
      <c r="BN31" s="13">
        <v>11600</v>
      </c>
      <c r="BO31" s="13">
        <f t="shared" si="7"/>
        <v>1430</v>
      </c>
      <c r="BP31" s="13">
        <v>11600</v>
      </c>
      <c r="BQ31" s="13">
        <f t="shared" si="5"/>
        <v>1415</v>
      </c>
      <c r="BR31" s="13">
        <v>11600</v>
      </c>
      <c r="BS31" s="13">
        <f t="shared" si="6"/>
        <v>1405</v>
      </c>
      <c r="BT31" s="13">
        <v>11600</v>
      </c>
      <c r="BU31" s="13">
        <v>1395</v>
      </c>
      <c r="BV31" s="13">
        <v>11600</v>
      </c>
      <c r="BW31" s="13">
        <v>1385</v>
      </c>
      <c r="BX31" s="13">
        <v>11600</v>
      </c>
      <c r="BY31" s="13">
        <f t="shared" si="8"/>
        <v>1370</v>
      </c>
      <c r="BZ31" s="13">
        <v>11600</v>
      </c>
      <c r="CA31" s="13">
        <f t="shared" si="1"/>
        <v>1355</v>
      </c>
      <c r="CB31" s="13">
        <v>11600</v>
      </c>
      <c r="CC31" s="13">
        <f t="shared" si="2"/>
        <v>1345</v>
      </c>
      <c r="CD31" s="13">
        <v>11600</v>
      </c>
      <c r="CE31" s="13">
        <f t="shared" si="3"/>
        <v>1335</v>
      </c>
      <c r="CF31" s="13">
        <v>11600</v>
      </c>
      <c r="CG31" s="13">
        <v>1325</v>
      </c>
      <c r="CH31" s="13">
        <v>11600</v>
      </c>
    </row>
    <row r="32" spans="1:86" ht="15.55" customHeight="1" x14ac:dyDescent="0.55000000000000004">
      <c r="A32" s="13">
        <v>6</v>
      </c>
      <c r="B32" s="13" t="b">
        <f>BE3</f>
        <v>0</v>
      </c>
      <c r="D32" s="13">
        <v>11500</v>
      </c>
      <c r="E32" s="13">
        <v>1685</v>
      </c>
      <c r="F32" s="13">
        <v>11500</v>
      </c>
      <c r="G32" s="13">
        <v>1675</v>
      </c>
      <c r="H32" s="13">
        <v>11500</v>
      </c>
      <c r="I32" s="13">
        <v>1670</v>
      </c>
      <c r="J32" s="13">
        <v>11500</v>
      </c>
      <c r="K32" s="13">
        <v>1665</v>
      </c>
      <c r="L32" s="13">
        <v>11500</v>
      </c>
      <c r="M32" s="13">
        <v>1660</v>
      </c>
      <c r="N32" s="13">
        <v>11500</v>
      </c>
      <c r="O32" s="13">
        <v>1655</v>
      </c>
      <c r="P32" s="13">
        <v>11500</v>
      </c>
      <c r="Q32" s="13">
        <v>1650</v>
      </c>
      <c r="R32" s="13">
        <v>11500</v>
      </c>
      <c r="S32" s="13">
        <v>1640</v>
      </c>
      <c r="T32" s="13">
        <v>11500</v>
      </c>
      <c r="U32" s="13">
        <v>1630</v>
      </c>
      <c r="V32" s="13">
        <v>11500</v>
      </c>
      <c r="W32" s="13">
        <v>1620</v>
      </c>
      <c r="X32" s="13">
        <v>11500</v>
      </c>
      <c r="Y32" s="13">
        <v>1615</v>
      </c>
      <c r="Z32" s="13">
        <v>11500</v>
      </c>
      <c r="AA32" s="13">
        <v>1605</v>
      </c>
      <c r="AB32" s="13">
        <v>11500</v>
      </c>
      <c r="AC32" s="13">
        <v>1595</v>
      </c>
      <c r="AD32" s="13">
        <v>11500</v>
      </c>
      <c r="AE32" s="13">
        <v>1590</v>
      </c>
      <c r="AF32" s="13">
        <v>11500</v>
      </c>
      <c r="AG32" s="13">
        <v>1580</v>
      </c>
      <c r="AH32" s="13">
        <v>11500</v>
      </c>
      <c r="AI32" s="13">
        <v>1575</v>
      </c>
      <c r="AJ32" s="13">
        <v>11500</v>
      </c>
      <c r="AK32" s="13">
        <v>1570</v>
      </c>
      <c r="AL32" s="13">
        <v>11500</v>
      </c>
      <c r="AM32" s="13">
        <v>1560</v>
      </c>
      <c r="AN32" s="13">
        <v>11500</v>
      </c>
      <c r="AO32" s="13">
        <v>1550</v>
      </c>
      <c r="AP32" s="13">
        <v>11500</v>
      </c>
      <c r="AQ32" s="13">
        <v>1540</v>
      </c>
      <c r="AR32" s="13">
        <v>11500</v>
      </c>
      <c r="AS32" s="13">
        <v>1535</v>
      </c>
      <c r="AT32" s="85">
        <v>11500</v>
      </c>
      <c r="AU32" s="13">
        <v>1525</v>
      </c>
      <c r="AV32" s="13">
        <v>11500</v>
      </c>
      <c r="AW32" s="13">
        <v>1515</v>
      </c>
      <c r="AX32" s="13">
        <v>11500</v>
      </c>
      <c r="AY32" s="13">
        <v>1505</v>
      </c>
      <c r="AZ32" s="13">
        <v>11500</v>
      </c>
      <c r="BA32" s="13">
        <v>1500</v>
      </c>
      <c r="BB32" s="13">
        <v>11500</v>
      </c>
      <c r="BC32" s="13">
        <v>1490</v>
      </c>
      <c r="BD32" s="13">
        <v>11500</v>
      </c>
      <c r="BE32" s="13">
        <v>1480</v>
      </c>
      <c r="BF32" s="13">
        <v>11500</v>
      </c>
      <c r="BG32" s="13">
        <v>1470</v>
      </c>
      <c r="BH32" s="13">
        <v>11500</v>
      </c>
      <c r="BI32" s="13">
        <v>1460</v>
      </c>
      <c r="BJ32" s="13">
        <v>11500</v>
      </c>
      <c r="BK32" s="13">
        <v>1450</v>
      </c>
      <c r="BL32" s="13">
        <v>11500</v>
      </c>
      <c r="BM32" s="13">
        <v>1445</v>
      </c>
      <c r="BN32" s="13">
        <v>11500</v>
      </c>
      <c r="BO32" s="13">
        <f t="shared" si="7"/>
        <v>1430</v>
      </c>
      <c r="BP32" s="13">
        <v>11500</v>
      </c>
      <c r="BQ32" s="13">
        <f t="shared" si="5"/>
        <v>1415</v>
      </c>
      <c r="BR32" s="13">
        <v>11500</v>
      </c>
      <c r="BS32" s="13">
        <f t="shared" si="6"/>
        <v>1405</v>
      </c>
      <c r="BT32" s="13">
        <v>11500</v>
      </c>
      <c r="BU32" s="13">
        <v>1395</v>
      </c>
      <c r="BV32" s="13">
        <v>11500</v>
      </c>
      <c r="BW32" s="13">
        <v>1385</v>
      </c>
      <c r="BX32" s="13">
        <v>11500</v>
      </c>
      <c r="BY32" s="13">
        <f t="shared" si="8"/>
        <v>1370</v>
      </c>
      <c r="BZ32" s="13">
        <v>11500</v>
      </c>
      <c r="CA32" s="13">
        <f t="shared" si="1"/>
        <v>1355</v>
      </c>
      <c r="CB32" s="13">
        <v>11500</v>
      </c>
      <c r="CC32" s="13">
        <f t="shared" si="2"/>
        <v>1345</v>
      </c>
      <c r="CD32" s="13">
        <v>11500</v>
      </c>
      <c r="CE32" s="13">
        <f t="shared" si="3"/>
        <v>1335</v>
      </c>
      <c r="CF32" s="13">
        <v>11500</v>
      </c>
      <c r="CG32" s="13">
        <v>1325</v>
      </c>
      <c r="CH32" s="13">
        <v>11500</v>
      </c>
    </row>
    <row r="33" spans="1:86" ht="15.55" customHeight="1" x14ac:dyDescent="0.55000000000000004">
      <c r="A33" s="13">
        <v>7</v>
      </c>
      <c r="B33" s="13" t="b">
        <f>BG3</f>
        <v>0</v>
      </c>
      <c r="D33" s="13">
        <v>11400</v>
      </c>
      <c r="E33" s="13">
        <v>1685</v>
      </c>
      <c r="F33" s="13">
        <v>11400</v>
      </c>
      <c r="G33" s="13">
        <v>1680</v>
      </c>
      <c r="H33" s="13">
        <v>11400</v>
      </c>
      <c r="I33" s="13">
        <v>1675</v>
      </c>
      <c r="J33" s="13">
        <v>11400</v>
      </c>
      <c r="K33" s="13">
        <v>1670</v>
      </c>
      <c r="L33" s="13">
        <v>11400</v>
      </c>
      <c r="M33" s="13">
        <v>1665</v>
      </c>
      <c r="N33" s="13">
        <v>11400</v>
      </c>
      <c r="O33" s="13">
        <v>1660</v>
      </c>
      <c r="P33" s="13">
        <v>11400</v>
      </c>
      <c r="Q33" s="13">
        <v>1655</v>
      </c>
      <c r="R33" s="13">
        <v>11400</v>
      </c>
      <c r="S33" s="13">
        <v>1645</v>
      </c>
      <c r="T33" s="13">
        <v>11400</v>
      </c>
      <c r="U33" s="13">
        <v>1635</v>
      </c>
      <c r="V33" s="13">
        <v>11400</v>
      </c>
      <c r="W33" s="13">
        <v>1625</v>
      </c>
      <c r="X33" s="13">
        <v>11400</v>
      </c>
      <c r="Y33" s="13">
        <v>1620</v>
      </c>
      <c r="Z33" s="13">
        <v>11400</v>
      </c>
      <c r="AA33" s="13">
        <v>1610</v>
      </c>
      <c r="AB33" s="13">
        <v>11400</v>
      </c>
      <c r="AC33" s="13">
        <v>1600</v>
      </c>
      <c r="AD33" s="13">
        <v>11400</v>
      </c>
      <c r="AE33" s="13">
        <v>1595</v>
      </c>
      <c r="AF33" s="13">
        <v>11400</v>
      </c>
      <c r="AG33" s="13">
        <v>1585</v>
      </c>
      <c r="AH33" s="13">
        <v>11400</v>
      </c>
      <c r="AI33" s="13">
        <v>1580</v>
      </c>
      <c r="AJ33" s="13">
        <v>11400</v>
      </c>
      <c r="AK33" s="13">
        <v>1575</v>
      </c>
      <c r="AL33" s="13">
        <v>11400</v>
      </c>
      <c r="AM33" s="13">
        <v>1565</v>
      </c>
      <c r="AN33" s="13">
        <v>11400</v>
      </c>
      <c r="AO33" s="13">
        <v>1555</v>
      </c>
      <c r="AP33" s="13">
        <v>11400</v>
      </c>
      <c r="AQ33" s="13">
        <v>1545</v>
      </c>
      <c r="AR33" s="13">
        <v>11400</v>
      </c>
      <c r="AS33" s="13">
        <v>1540</v>
      </c>
      <c r="AT33" s="85">
        <v>11400</v>
      </c>
      <c r="AU33" s="13">
        <v>1530</v>
      </c>
      <c r="AV33" s="13">
        <v>11400</v>
      </c>
      <c r="AW33" s="13">
        <v>1520</v>
      </c>
      <c r="AX33" s="13">
        <v>11400</v>
      </c>
      <c r="AY33" s="13">
        <v>1510</v>
      </c>
      <c r="AZ33" s="13">
        <v>11400</v>
      </c>
      <c r="BA33" s="13">
        <v>1505</v>
      </c>
      <c r="BB33" s="13">
        <v>11400</v>
      </c>
      <c r="BC33" s="13">
        <v>1495</v>
      </c>
      <c r="BD33" s="13">
        <v>11400</v>
      </c>
      <c r="BE33" s="13">
        <v>1485</v>
      </c>
      <c r="BF33" s="13">
        <v>11400</v>
      </c>
      <c r="BG33" s="13">
        <v>1475</v>
      </c>
      <c r="BH33" s="13">
        <v>11400</v>
      </c>
      <c r="BI33" s="13">
        <v>1465</v>
      </c>
      <c r="BJ33" s="13">
        <v>11400</v>
      </c>
      <c r="BK33" s="13">
        <v>1455</v>
      </c>
      <c r="BL33" s="13">
        <v>11400</v>
      </c>
      <c r="BM33" s="13">
        <v>1450</v>
      </c>
      <c r="BN33" s="13">
        <v>11400</v>
      </c>
      <c r="BO33" s="13">
        <f t="shared" si="7"/>
        <v>1435</v>
      </c>
      <c r="BP33" s="13">
        <v>11400</v>
      </c>
      <c r="BQ33" s="13">
        <f t="shared" si="5"/>
        <v>1420</v>
      </c>
      <c r="BR33" s="13">
        <v>11400</v>
      </c>
      <c r="BS33" s="13">
        <f t="shared" si="6"/>
        <v>1410</v>
      </c>
      <c r="BT33" s="13">
        <v>11400</v>
      </c>
      <c r="BU33" s="13">
        <v>1400</v>
      </c>
      <c r="BV33" s="13">
        <v>11400</v>
      </c>
      <c r="BW33" s="13">
        <v>1390</v>
      </c>
      <c r="BX33" s="13">
        <v>11400</v>
      </c>
      <c r="BY33" s="13">
        <f t="shared" si="8"/>
        <v>1375</v>
      </c>
      <c r="BZ33" s="13">
        <v>11400</v>
      </c>
      <c r="CA33" s="13">
        <f t="shared" si="1"/>
        <v>1360</v>
      </c>
      <c r="CB33" s="13">
        <v>11400</v>
      </c>
      <c r="CC33" s="13">
        <f t="shared" si="2"/>
        <v>1350</v>
      </c>
      <c r="CD33" s="13">
        <v>11400</v>
      </c>
      <c r="CE33" s="13">
        <f t="shared" si="3"/>
        <v>1340</v>
      </c>
      <c r="CF33" s="13">
        <v>11400</v>
      </c>
      <c r="CG33" s="13">
        <v>1330</v>
      </c>
      <c r="CH33" s="13">
        <v>11400</v>
      </c>
    </row>
    <row r="34" spans="1:86" ht="15.55" customHeight="1" x14ac:dyDescent="0.55000000000000004">
      <c r="A34" s="13">
        <v>8</v>
      </c>
      <c r="B34" s="13" t="b">
        <f>BI3</f>
        <v>0</v>
      </c>
      <c r="D34" s="13">
        <v>11300</v>
      </c>
      <c r="E34" s="13">
        <v>1690</v>
      </c>
      <c r="F34" s="13">
        <v>11300</v>
      </c>
      <c r="G34" s="13">
        <v>1685</v>
      </c>
      <c r="H34" s="13">
        <v>11300</v>
      </c>
      <c r="I34" s="13">
        <v>1680</v>
      </c>
      <c r="J34" s="13">
        <v>11300</v>
      </c>
      <c r="K34" s="13">
        <v>1670</v>
      </c>
      <c r="L34" s="13">
        <v>11300</v>
      </c>
      <c r="M34" s="13">
        <v>1665</v>
      </c>
      <c r="N34" s="13">
        <v>11300</v>
      </c>
      <c r="O34" s="13">
        <v>1660</v>
      </c>
      <c r="P34" s="13">
        <v>11300</v>
      </c>
      <c r="Q34" s="13">
        <v>1650</v>
      </c>
      <c r="R34" s="13">
        <v>11300</v>
      </c>
      <c r="S34" s="13">
        <v>1645</v>
      </c>
      <c r="T34" s="13">
        <v>11300</v>
      </c>
      <c r="U34" s="13">
        <v>1640</v>
      </c>
      <c r="V34" s="13">
        <v>11300</v>
      </c>
      <c r="W34" s="13">
        <v>1630</v>
      </c>
      <c r="X34" s="13">
        <v>11300</v>
      </c>
      <c r="Y34" s="13">
        <v>1625</v>
      </c>
      <c r="Z34" s="13">
        <v>11300</v>
      </c>
      <c r="AA34" s="13">
        <v>1615</v>
      </c>
      <c r="AB34" s="13">
        <v>11300</v>
      </c>
      <c r="AC34" s="13">
        <v>1605</v>
      </c>
      <c r="AD34" s="13">
        <v>11300</v>
      </c>
      <c r="AE34" s="13">
        <v>1600</v>
      </c>
      <c r="AF34" s="13">
        <v>11300</v>
      </c>
      <c r="AG34" s="13">
        <v>1590</v>
      </c>
      <c r="AH34" s="13">
        <v>11300</v>
      </c>
      <c r="AI34" s="13">
        <v>1585</v>
      </c>
      <c r="AJ34" s="13">
        <v>11300</v>
      </c>
      <c r="AK34" s="13">
        <v>1580</v>
      </c>
      <c r="AL34" s="13">
        <v>11300</v>
      </c>
      <c r="AM34" s="13">
        <v>1570</v>
      </c>
      <c r="AN34" s="13">
        <v>11300</v>
      </c>
      <c r="AO34" s="13">
        <v>1560</v>
      </c>
      <c r="AP34" s="13">
        <v>11300</v>
      </c>
      <c r="AQ34" s="13">
        <v>1550</v>
      </c>
      <c r="AR34" s="13">
        <v>11300</v>
      </c>
      <c r="AS34" s="13">
        <v>1545</v>
      </c>
      <c r="AT34" s="85">
        <v>11300</v>
      </c>
      <c r="AU34" s="13">
        <v>1535</v>
      </c>
      <c r="AV34" s="13">
        <v>11300</v>
      </c>
      <c r="AW34" s="13">
        <v>1525</v>
      </c>
      <c r="AX34" s="13">
        <v>11300</v>
      </c>
      <c r="AY34" s="13">
        <v>1515</v>
      </c>
      <c r="AZ34" s="13">
        <v>11300</v>
      </c>
      <c r="BA34" s="13">
        <v>1505</v>
      </c>
      <c r="BB34" s="13">
        <v>11300</v>
      </c>
      <c r="BC34" s="13">
        <v>1495</v>
      </c>
      <c r="BD34" s="13">
        <v>11300</v>
      </c>
      <c r="BE34" s="13">
        <v>1485</v>
      </c>
      <c r="BF34" s="13">
        <v>11300</v>
      </c>
      <c r="BG34" s="13">
        <v>1475</v>
      </c>
      <c r="BH34" s="13">
        <v>11300</v>
      </c>
      <c r="BI34" s="13">
        <v>1465</v>
      </c>
      <c r="BJ34" s="13">
        <v>11300</v>
      </c>
      <c r="BK34" s="13">
        <v>1455</v>
      </c>
      <c r="BL34" s="13">
        <v>11300</v>
      </c>
      <c r="BM34" s="13">
        <v>1450</v>
      </c>
      <c r="BN34" s="13">
        <v>11300</v>
      </c>
      <c r="BO34" s="13">
        <f t="shared" si="7"/>
        <v>1440</v>
      </c>
      <c r="BP34" s="13">
        <v>11300</v>
      </c>
      <c r="BQ34" s="13">
        <f t="shared" si="5"/>
        <v>1425</v>
      </c>
      <c r="BR34" s="13">
        <v>11300</v>
      </c>
      <c r="BS34" s="13">
        <f t="shared" si="6"/>
        <v>1415</v>
      </c>
      <c r="BT34" s="13">
        <v>11300</v>
      </c>
      <c r="BU34" s="13">
        <v>1405</v>
      </c>
      <c r="BV34" s="13">
        <v>11300</v>
      </c>
      <c r="BW34" s="13">
        <v>1395</v>
      </c>
      <c r="BX34" s="13">
        <v>11300</v>
      </c>
      <c r="BY34" s="13">
        <f t="shared" si="8"/>
        <v>1380</v>
      </c>
      <c r="BZ34" s="13">
        <v>11300</v>
      </c>
      <c r="CA34" s="13">
        <f t="shared" si="1"/>
        <v>1365</v>
      </c>
      <c r="CB34" s="13">
        <v>11300</v>
      </c>
      <c r="CC34" s="13">
        <f t="shared" si="2"/>
        <v>1355</v>
      </c>
      <c r="CD34" s="13">
        <v>11300</v>
      </c>
      <c r="CE34" s="13">
        <f t="shared" si="3"/>
        <v>1345</v>
      </c>
      <c r="CF34" s="13">
        <v>11300</v>
      </c>
      <c r="CG34" s="13">
        <v>1335</v>
      </c>
      <c r="CH34" s="13">
        <v>11300</v>
      </c>
    </row>
    <row r="35" spans="1:86" ht="15.55" customHeight="1" x14ac:dyDescent="0.55000000000000004">
      <c r="A35" s="13">
        <v>9</v>
      </c>
      <c r="B35" s="13" t="b">
        <f>BK3</f>
        <v>0</v>
      </c>
      <c r="D35" s="13">
        <v>11200</v>
      </c>
      <c r="E35" s="13">
        <v>1695</v>
      </c>
      <c r="F35" s="13">
        <v>11200</v>
      </c>
      <c r="G35" s="13">
        <v>1685</v>
      </c>
      <c r="H35" s="13">
        <v>11200</v>
      </c>
      <c r="I35" s="13">
        <v>1680</v>
      </c>
      <c r="J35" s="13">
        <v>11200</v>
      </c>
      <c r="K35" s="13">
        <v>1675</v>
      </c>
      <c r="L35" s="13">
        <v>11200</v>
      </c>
      <c r="M35" s="13">
        <v>1670</v>
      </c>
      <c r="N35" s="13">
        <v>11200</v>
      </c>
      <c r="O35" s="13">
        <v>1665</v>
      </c>
      <c r="P35" s="13">
        <v>11200</v>
      </c>
      <c r="Q35" s="13">
        <v>1655</v>
      </c>
      <c r="R35" s="13">
        <v>11200</v>
      </c>
      <c r="S35" s="13">
        <v>1650</v>
      </c>
      <c r="T35" s="13">
        <v>11200</v>
      </c>
      <c r="U35" s="13">
        <v>1640</v>
      </c>
      <c r="V35" s="13">
        <v>11200</v>
      </c>
      <c r="W35" s="13">
        <v>1635</v>
      </c>
      <c r="X35" s="13">
        <v>11200</v>
      </c>
      <c r="Y35" s="13">
        <v>1630</v>
      </c>
      <c r="Z35" s="13">
        <v>11200</v>
      </c>
      <c r="AA35" s="13">
        <v>1620</v>
      </c>
      <c r="AB35" s="13">
        <v>11200</v>
      </c>
      <c r="AC35" s="13">
        <v>1610</v>
      </c>
      <c r="AD35" s="13">
        <v>11200</v>
      </c>
      <c r="AE35" s="13">
        <v>1605</v>
      </c>
      <c r="AF35" s="13">
        <v>11200</v>
      </c>
      <c r="AG35" s="13">
        <v>1595</v>
      </c>
      <c r="AH35" s="13">
        <v>11200</v>
      </c>
      <c r="AI35" s="13">
        <v>1590</v>
      </c>
      <c r="AJ35" s="13">
        <v>11200</v>
      </c>
      <c r="AK35" s="13">
        <v>1585</v>
      </c>
      <c r="AL35" s="13">
        <v>11200</v>
      </c>
      <c r="AM35" s="13">
        <v>1575</v>
      </c>
      <c r="AN35" s="13">
        <v>11200</v>
      </c>
      <c r="AO35" s="13">
        <v>1565</v>
      </c>
      <c r="AP35" s="13">
        <v>11200</v>
      </c>
      <c r="AQ35" s="13">
        <v>1555</v>
      </c>
      <c r="AR35" s="13">
        <v>11200</v>
      </c>
      <c r="AS35" s="13">
        <v>1550</v>
      </c>
      <c r="AT35" s="85">
        <v>11200</v>
      </c>
      <c r="AU35" s="13">
        <v>1540</v>
      </c>
      <c r="AV35" s="13">
        <v>11200</v>
      </c>
      <c r="AW35" s="13">
        <v>1530</v>
      </c>
      <c r="AX35" s="13">
        <v>11200</v>
      </c>
      <c r="AY35" s="13">
        <v>1520</v>
      </c>
      <c r="AZ35" s="13">
        <v>11200</v>
      </c>
      <c r="BA35" s="13">
        <v>1510</v>
      </c>
      <c r="BB35" s="13">
        <v>11200</v>
      </c>
      <c r="BC35" s="13">
        <v>1500</v>
      </c>
      <c r="BD35" s="13">
        <v>11200</v>
      </c>
      <c r="BE35" s="13">
        <v>1490</v>
      </c>
      <c r="BF35" s="13">
        <v>11200</v>
      </c>
      <c r="BG35" s="13">
        <v>1480</v>
      </c>
      <c r="BH35" s="13">
        <v>11200</v>
      </c>
      <c r="BI35" s="13">
        <v>1470</v>
      </c>
      <c r="BJ35" s="13">
        <v>11200</v>
      </c>
      <c r="BK35" s="13">
        <v>1460</v>
      </c>
      <c r="BL35" s="13">
        <v>11200</v>
      </c>
      <c r="BM35" s="13">
        <v>1455</v>
      </c>
      <c r="BN35" s="13">
        <v>11200</v>
      </c>
      <c r="BO35" s="13">
        <f t="shared" si="7"/>
        <v>1445</v>
      </c>
      <c r="BP35" s="13">
        <v>11200</v>
      </c>
      <c r="BQ35" s="13">
        <f t="shared" si="5"/>
        <v>1430</v>
      </c>
      <c r="BR35" s="13">
        <v>11200</v>
      </c>
      <c r="BS35" s="13">
        <f t="shared" si="6"/>
        <v>1420</v>
      </c>
      <c r="BT35" s="13">
        <v>11200</v>
      </c>
      <c r="BU35" s="13">
        <v>1410</v>
      </c>
      <c r="BV35" s="13">
        <v>11200</v>
      </c>
      <c r="BW35" s="13">
        <v>1400</v>
      </c>
      <c r="BX35" s="13">
        <v>11200</v>
      </c>
      <c r="BY35" s="13">
        <f t="shared" si="8"/>
        <v>1385</v>
      </c>
      <c r="BZ35" s="13">
        <v>11200</v>
      </c>
      <c r="CA35" s="13">
        <f t="shared" si="1"/>
        <v>1370</v>
      </c>
      <c r="CB35" s="13">
        <v>11200</v>
      </c>
      <c r="CC35" s="13">
        <f t="shared" si="2"/>
        <v>1360</v>
      </c>
      <c r="CD35" s="13">
        <v>11200</v>
      </c>
      <c r="CE35" s="13">
        <f t="shared" si="3"/>
        <v>1350</v>
      </c>
      <c r="CF35" s="13">
        <v>11200</v>
      </c>
      <c r="CG35" s="13">
        <v>1340</v>
      </c>
      <c r="CH35" s="13">
        <v>11200</v>
      </c>
    </row>
    <row r="36" spans="1:86" ht="15.55" customHeight="1" x14ac:dyDescent="0.55000000000000004">
      <c r="A36" s="13">
        <v>10</v>
      </c>
      <c r="B36" s="13" t="b">
        <f>BM3</f>
        <v>0</v>
      </c>
      <c r="D36" s="13">
        <v>11100</v>
      </c>
      <c r="E36" s="13">
        <v>1695</v>
      </c>
      <c r="F36" s="13">
        <v>11100</v>
      </c>
      <c r="G36" s="13">
        <v>1690</v>
      </c>
      <c r="H36" s="13">
        <v>11100</v>
      </c>
      <c r="I36" s="13">
        <v>1685</v>
      </c>
      <c r="J36" s="13">
        <v>11100</v>
      </c>
      <c r="K36" s="13">
        <v>1680</v>
      </c>
      <c r="L36" s="13">
        <v>11100</v>
      </c>
      <c r="M36" s="13">
        <v>1670</v>
      </c>
      <c r="N36" s="13">
        <v>11100</v>
      </c>
      <c r="O36" s="13">
        <v>1665</v>
      </c>
      <c r="P36" s="13">
        <v>11100</v>
      </c>
      <c r="Q36" s="13">
        <v>1660</v>
      </c>
      <c r="R36" s="13">
        <v>11100</v>
      </c>
      <c r="S36" s="13">
        <v>1650</v>
      </c>
      <c r="T36" s="13">
        <v>11100</v>
      </c>
      <c r="U36" s="13">
        <v>1645</v>
      </c>
      <c r="V36" s="13">
        <v>11100</v>
      </c>
      <c r="W36" s="13">
        <v>1640</v>
      </c>
      <c r="X36" s="13">
        <v>11100</v>
      </c>
      <c r="Y36" s="13">
        <v>1635</v>
      </c>
      <c r="Z36" s="13">
        <v>11100</v>
      </c>
      <c r="AA36" s="13">
        <v>1625</v>
      </c>
      <c r="AB36" s="13">
        <v>11100</v>
      </c>
      <c r="AC36" s="13">
        <v>1615</v>
      </c>
      <c r="AD36" s="13">
        <v>11100</v>
      </c>
      <c r="AE36" s="13">
        <v>1610</v>
      </c>
      <c r="AF36" s="13">
        <v>11100</v>
      </c>
      <c r="AG36" s="13">
        <v>1600</v>
      </c>
      <c r="AH36" s="13">
        <v>11100</v>
      </c>
      <c r="AI36" s="13">
        <v>1595</v>
      </c>
      <c r="AJ36" s="13">
        <v>11100</v>
      </c>
      <c r="AK36" s="13">
        <v>1585</v>
      </c>
      <c r="AL36" s="13">
        <v>11100</v>
      </c>
      <c r="AM36" s="13">
        <v>1580</v>
      </c>
      <c r="AN36" s="13">
        <v>11100</v>
      </c>
      <c r="AO36" s="13">
        <v>1570</v>
      </c>
      <c r="AP36" s="13">
        <v>11100</v>
      </c>
      <c r="AQ36" s="13">
        <v>1560</v>
      </c>
      <c r="AR36" s="13">
        <v>11100</v>
      </c>
      <c r="AS36" s="13">
        <v>1555</v>
      </c>
      <c r="AT36" s="85">
        <v>11100</v>
      </c>
      <c r="AU36" s="13">
        <v>1545</v>
      </c>
      <c r="AV36" s="13">
        <v>11100</v>
      </c>
      <c r="AW36" s="13">
        <v>1535</v>
      </c>
      <c r="AX36" s="13">
        <v>11100</v>
      </c>
      <c r="AY36" s="13">
        <v>1525</v>
      </c>
      <c r="AZ36" s="13">
        <v>11100</v>
      </c>
      <c r="BA36" s="13">
        <v>1515</v>
      </c>
      <c r="BB36" s="13">
        <v>11100</v>
      </c>
      <c r="BC36" s="13">
        <v>1505</v>
      </c>
      <c r="BD36" s="13">
        <v>11100</v>
      </c>
      <c r="BE36" s="13">
        <v>1495</v>
      </c>
      <c r="BF36" s="13">
        <v>11100</v>
      </c>
      <c r="BG36" s="13">
        <v>1485</v>
      </c>
      <c r="BH36" s="13">
        <v>11100</v>
      </c>
      <c r="BI36" s="13">
        <v>1475</v>
      </c>
      <c r="BJ36" s="13">
        <v>11100</v>
      </c>
      <c r="BK36" s="13">
        <v>1465</v>
      </c>
      <c r="BL36" s="13">
        <v>11100</v>
      </c>
      <c r="BM36" s="13">
        <v>1455</v>
      </c>
      <c r="BN36" s="13">
        <v>11100</v>
      </c>
      <c r="BO36" s="13">
        <f t="shared" si="7"/>
        <v>1445</v>
      </c>
      <c r="BP36" s="13">
        <v>11100</v>
      </c>
      <c r="BQ36" s="13">
        <f t="shared" si="5"/>
        <v>1430</v>
      </c>
      <c r="BR36" s="13">
        <v>11100</v>
      </c>
      <c r="BS36" s="13">
        <f t="shared" si="6"/>
        <v>1420</v>
      </c>
      <c r="BT36" s="13">
        <v>11100</v>
      </c>
      <c r="BU36" s="13">
        <v>1410</v>
      </c>
      <c r="BV36" s="13">
        <v>11100</v>
      </c>
      <c r="BW36" s="13">
        <v>1400</v>
      </c>
      <c r="BX36" s="13">
        <v>11100</v>
      </c>
      <c r="BY36" s="13">
        <f t="shared" si="8"/>
        <v>1390</v>
      </c>
      <c r="BZ36" s="13">
        <v>11100</v>
      </c>
      <c r="CA36" s="13">
        <f t="shared" si="1"/>
        <v>1375</v>
      </c>
      <c r="CB36" s="13">
        <v>11100</v>
      </c>
      <c r="CC36" s="13">
        <f t="shared" si="2"/>
        <v>1365</v>
      </c>
      <c r="CD36" s="13">
        <v>11100</v>
      </c>
      <c r="CE36" s="13">
        <f t="shared" si="3"/>
        <v>1355</v>
      </c>
      <c r="CF36" s="13">
        <v>11100</v>
      </c>
      <c r="CG36" s="13">
        <v>1345</v>
      </c>
      <c r="CH36" s="13">
        <v>11100</v>
      </c>
    </row>
    <row r="37" spans="1:86" ht="15.55" customHeight="1" x14ac:dyDescent="0.55000000000000004">
      <c r="A37" s="13">
        <v>11</v>
      </c>
      <c r="B37" s="13" t="b">
        <f>BO3</f>
        <v>0</v>
      </c>
      <c r="D37" s="13">
        <v>11000</v>
      </c>
      <c r="E37" s="13">
        <v>1700</v>
      </c>
      <c r="F37" s="13">
        <v>11000</v>
      </c>
      <c r="G37" s="13">
        <v>1690</v>
      </c>
      <c r="H37" s="13">
        <v>11000</v>
      </c>
      <c r="I37" s="13">
        <v>1685</v>
      </c>
      <c r="J37" s="13">
        <v>11000</v>
      </c>
      <c r="K37" s="13">
        <v>1680</v>
      </c>
      <c r="L37" s="13">
        <v>11000</v>
      </c>
      <c r="M37" s="13">
        <v>1675</v>
      </c>
      <c r="N37" s="13">
        <v>11000</v>
      </c>
      <c r="O37" s="13">
        <v>1670</v>
      </c>
      <c r="P37" s="13">
        <v>11000</v>
      </c>
      <c r="Q37" s="13">
        <v>1665</v>
      </c>
      <c r="R37" s="13">
        <v>11000</v>
      </c>
      <c r="S37" s="13">
        <v>1655</v>
      </c>
      <c r="T37" s="13">
        <v>11000</v>
      </c>
      <c r="U37" s="13">
        <v>1650</v>
      </c>
      <c r="V37" s="13">
        <v>11000</v>
      </c>
      <c r="W37" s="13">
        <v>1645</v>
      </c>
      <c r="X37" s="13">
        <v>11000</v>
      </c>
      <c r="Y37" s="13">
        <v>1640</v>
      </c>
      <c r="Z37" s="13">
        <v>11000</v>
      </c>
      <c r="AA37" s="13">
        <v>1630</v>
      </c>
      <c r="AB37" s="13">
        <v>11000</v>
      </c>
      <c r="AC37" s="13">
        <v>1620</v>
      </c>
      <c r="AD37" s="13">
        <v>11000</v>
      </c>
      <c r="AE37" s="13">
        <v>1615</v>
      </c>
      <c r="AF37" s="13">
        <v>11000</v>
      </c>
      <c r="AG37" s="13">
        <v>1605</v>
      </c>
      <c r="AH37" s="13">
        <v>11000</v>
      </c>
      <c r="AI37" s="13">
        <v>1600</v>
      </c>
      <c r="AJ37" s="13">
        <v>11000</v>
      </c>
      <c r="AK37" s="13">
        <v>1590</v>
      </c>
      <c r="AL37" s="13">
        <v>11000</v>
      </c>
      <c r="AM37" s="13">
        <v>1585</v>
      </c>
      <c r="AN37" s="13">
        <v>11000</v>
      </c>
      <c r="AO37" s="13">
        <v>1575</v>
      </c>
      <c r="AP37" s="13">
        <v>11000</v>
      </c>
      <c r="AQ37" s="13">
        <v>1565</v>
      </c>
      <c r="AR37" s="13">
        <v>11000</v>
      </c>
      <c r="AS37" s="13">
        <v>1560</v>
      </c>
      <c r="AT37" s="85">
        <v>11000</v>
      </c>
      <c r="AU37" s="13">
        <v>1550</v>
      </c>
      <c r="AV37" s="13">
        <v>11000</v>
      </c>
      <c r="AW37" s="13">
        <v>1540</v>
      </c>
      <c r="AX37" s="13">
        <v>11000</v>
      </c>
      <c r="AY37" s="13">
        <v>1530</v>
      </c>
      <c r="AZ37" s="13">
        <v>11000</v>
      </c>
      <c r="BA37" s="13">
        <v>1520</v>
      </c>
      <c r="BB37" s="13">
        <v>11000</v>
      </c>
      <c r="BC37" s="13">
        <v>1510</v>
      </c>
      <c r="BD37" s="13">
        <v>11000</v>
      </c>
      <c r="BE37" s="13">
        <v>1500</v>
      </c>
      <c r="BF37" s="13">
        <v>11000</v>
      </c>
      <c r="BG37" s="13">
        <v>1490</v>
      </c>
      <c r="BH37" s="13">
        <v>11000</v>
      </c>
      <c r="BI37" s="13">
        <v>1480</v>
      </c>
      <c r="BJ37" s="13">
        <v>11000</v>
      </c>
      <c r="BK37" s="13">
        <v>1470</v>
      </c>
      <c r="BL37" s="13">
        <v>11000</v>
      </c>
      <c r="BM37" s="13">
        <v>1460</v>
      </c>
      <c r="BN37" s="13">
        <v>11000</v>
      </c>
      <c r="BO37" s="13">
        <f t="shared" si="7"/>
        <v>1450</v>
      </c>
      <c r="BP37" s="13">
        <v>11000</v>
      </c>
      <c r="BQ37" s="13">
        <f t="shared" si="5"/>
        <v>1435</v>
      </c>
      <c r="BR37" s="13">
        <v>11000</v>
      </c>
      <c r="BS37" s="13">
        <f t="shared" si="6"/>
        <v>1425</v>
      </c>
      <c r="BT37" s="13">
        <v>11000</v>
      </c>
      <c r="BU37" s="13">
        <v>1415</v>
      </c>
      <c r="BV37" s="13">
        <v>11000</v>
      </c>
      <c r="BW37" s="13">
        <v>1405</v>
      </c>
      <c r="BX37" s="13">
        <v>11000</v>
      </c>
      <c r="BY37" s="13">
        <f t="shared" si="8"/>
        <v>1395</v>
      </c>
      <c r="BZ37" s="13">
        <v>11000</v>
      </c>
      <c r="CA37" s="13">
        <f t="shared" si="1"/>
        <v>1380</v>
      </c>
      <c r="CB37" s="13">
        <v>11000</v>
      </c>
      <c r="CC37" s="13">
        <f t="shared" si="2"/>
        <v>1370</v>
      </c>
      <c r="CD37" s="13">
        <v>11000</v>
      </c>
      <c r="CE37" s="13">
        <f t="shared" si="3"/>
        <v>1360</v>
      </c>
      <c r="CF37" s="13">
        <v>11000</v>
      </c>
      <c r="CG37" s="13">
        <v>1350</v>
      </c>
      <c r="CH37" s="13">
        <v>11000</v>
      </c>
    </row>
    <row r="38" spans="1:86" ht="15.55" customHeight="1" x14ac:dyDescent="0.55000000000000004">
      <c r="A38" s="13">
        <v>12</v>
      </c>
      <c r="B38" s="13" t="b">
        <f>BQ3</f>
        <v>0</v>
      </c>
      <c r="D38" s="13">
        <v>10900</v>
      </c>
      <c r="E38" s="13">
        <v>1705</v>
      </c>
      <c r="F38" s="13">
        <v>10900</v>
      </c>
      <c r="G38" s="13">
        <v>1695</v>
      </c>
      <c r="H38" s="13">
        <v>10900</v>
      </c>
      <c r="I38" s="13">
        <v>1690</v>
      </c>
      <c r="J38" s="13">
        <v>10900</v>
      </c>
      <c r="K38" s="13">
        <v>1685</v>
      </c>
      <c r="L38" s="13">
        <v>10900</v>
      </c>
      <c r="M38" s="13">
        <v>1675</v>
      </c>
      <c r="N38" s="13">
        <v>10900</v>
      </c>
      <c r="O38" s="13">
        <v>1670</v>
      </c>
      <c r="P38" s="13">
        <v>10900</v>
      </c>
      <c r="Q38" s="13">
        <v>1665</v>
      </c>
      <c r="R38" s="13">
        <v>10900</v>
      </c>
      <c r="S38" s="13">
        <v>1660</v>
      </c>
      <c r="T38" s="13">
        <v>10900</v>
      </c>
      <c r="U38" s="13">
        <v>1655</v>
      </c>
      <c r="V38" s="13">
        <v>10900</v>
      </c>
      <c r="W38" s="13">
        <v>1650</v>
      </c>
      <c r="X38" s="13">
        <v>10900</v>
      </c>
      <c r="Y38" s="13">
        <v>1645</v>
      </c>
      <c r="Z38" s="13">
        <v>10900</v>
      </c>
      <c r="AA38" s="13">
        <v>1635</v>
      </c>
      <c r="AB38" s="13">
        <v>10900</v>
      </c>
      <c r="AC38" s="13">
        <v>1625</v>
      </c>
      <c r="AD38" s="13">
        <v>10900</v>
      </c>
      <c r="AE38" s="13">
        <v>1620</v>
      </c>
      <c r="AF38" s="13">
        <v>10900</v>
      </c>
      <c r="AG38" s="13">
        <v>1610</v>
      </c>
      <c r="AH38" s="13">
        <v>10900</v>
      </c>
      <c r="AI38" s="13">
        <v>1605</v>
      </c>
      <c r="AJ38" s="13">
        <v>10900</v>
      </c>
      <c r="AK38" s="13">
        <v>1595</v>
      </c>
      <c r="AL38" s="13">
        <v>10900</v>
      </c>
      <c r="AM38" s="13">
        <v>1590</v>
      </c>
      <c r="AN38" s="13">
        <v>10900</v>
      </c>
      <c r="AO38" s="13">
        <v>1580</v>
      </c>
      <c r="AP38" s="13">
        <v>10900</v>
      </c>
      <c r="AQ38" s="13">
        <v>1570</v>
      </c>
      <c r="AR38" s="13">
        <v>10900</v>
      </c>
      <c r="AS38" s="13">
        <v>1565</v>
      </c>
      <c r="AT38" s="85">
        <v>10900</v>
      </c>
      <c r="AU38" s="13">
        <v>1555</v>
      </c>
      <c r="AV38" s="13">
        <v>10900</v>
      </c>
      <c r="AW38" s="13">
        <v>1545</v>
      </c>
      <c r="AX38" s="13">
        <v>10900</v>
      </c>
      <c r="AY38" s="13">
        <v>1535</v>
      </c>
      <c r="AZ38" s="13">
        <v>10900</v>
      </c>
      <c r="BA38" s="13">
        <v>1525</v>
      </c>
      <c r="BB38" s="13">
        <v>10900</v>
      </c>
      <c r="BC38" s="13">
        <v>1515</v>
      </c>
      <c r="BD38" s="13">
        <v>10900</v>
      </c>
      <c r="BE38" s="13">
        <v>1505</v>
      </c>
      <c r="BF38" s="13">
        <v>10900</v>
      </c>
      <c r="BG38" s="13">
        <v>1495</v>
      </c>
      <c r="BH38" s="13">
        <v>10900</v>
      </c>
      <c r="BI38" s="13">
        <v>1485</v>
      </c>
      <c r="BJ38" s="13">
        <v>10900</v>
      </c>
      <c r="BK38" s="13">
        <v>1475</v>
      </c>
      <c r="BL38" s="13">
        <v>10900</v>
      </c>
      <c r="BM38" s="13">
        <v>1465</v>
      </c>
      <c r="BN38" s="13">
        <v>10900</v>
      </c>
      <c r="BO38" s="13">
        <f t="shared" si="7"/>
        <v>1450</v>
      </c>
      <c r="BP38" s="13">
        <v>10900</v>
      </c>
      <c r="BQ38" s="13">
        <f t="shared" si="5"/>
        <v>1435</v>
      </c>
      <c r="BR38" s="13">
        <v>10900</v>
      </c>
      <c r="BS38" s="13">
        <f t="shared" si="6"/>
        <v>1425</v>
      </c>
      <c r="BT38" s="13">
        <v>10900</v>
      </c>
      <c r="BU38" s="13">
        <v>1415</v>
      </c>
      <c r="BV38" s="13">
        <v>10900</v>
      </c>
      <c r="BW38" s="13">
        <v>1405</v>
      </c>
      <c r="BX38" s="13">
        <v>10900</v>
      </c>
      <c r="BY38" s="13">
        <f t="shared" si="8"/>
        <v>1395</v>
      </c>
      <c r="BZ38" s="13">
        <v>10900</v>
      </c>
      <c r="CA38" s="13">
        <f t="shared" si="1"/>
        <v>1380</v>
      </c>
      <c r="CB38" s="13">
        <v>10900</v>
      </c>
      <c r="CC38" s="13">
        <f t="shared" si="2"/>
        <v>1370</v>
      </c>
      <c r="CD38" s="13">
        <v>10900</v>
      </c>
      <c r="CE38" s="13">
        <f t="shared" si="3"/>
        <v>1360</v>
      </c>
      <c r="CF38" s="13">
        <v>10900</v>
      </c>
      <c r="CG38" s="13">
        <v>1350</v>
      </c>
      <c r="CH38" s="13">
        <v>10900</v>
      </c>
    </row>
    <row r="39" spans="1:86" ht="15.55" customHeight="1" x14ac:dyDescent="0.55000000000000004">
      <c r="A39" s="13">
        <v>13</v>
      </c>
      <c r="B39" s="13">
        <f>BS3</f>
        <v>6100</v>
      </c>
      <c r="D39" s="13">
        <v>10800</v>
      </c>
      <c r="E39" s="13">
        <v>1715</v>
      </c>
      <c r="F39" s="13">
        <v>10800</v>
      </c>
      <c r="G39" s="13">
        <v>1705</v>
      </c>
      <c r="H39" s="13">
        <v>10800</v>
      </c>
      <c r="I39" s="13">
        <v>1695</v>
      </c>
      <c r="J39" s="13">
        <v>10800</v>
      </c>
      <c r="K39" s="13">
        <v>1690</v>
      </c>
      <c r="L39" s="13">
        <v>10800</v>
      </c>
      <c r="M39" s="13">
        <v>1680</v>
      </c>
      <c r="N39" s="13">
        <v>10800</v>
      </c>
      <c r="O39" s="13">
        <v>1675</v>
      </c>
      <c r="P39" s="13">
        <v>10800</v>
      </c>
      <c r="Q39" s="13">
        <v>1670</v>
      </c>
      <c r="R39" s="13">
        <v>10800</v>
      </c>
      <c r="S39" s="13">
        <v>1665</v>
      </c>
      <c r="T39" s="13">
        <v>10800</v>
      </c>
      <c r="U39" s="13">
        <v>1660</v>
      </c>
      <c r="V39" s="13">
        <v>10800</v>
      </c>
      <c r="W39" s="13">
        <v>1655</v>
      </c>
      <c r="X39" s="13">
        <v>10800</v>
      </c>
      <c r="Y39" s="13">
        <v>1650</v>
      </c>
      <c r="Z39" s="13">
        <v>10800</v>
      </c>
      <c r="AA39" s="13">
        <v>1640</v>
      </c>
      <c r="AB39" s="13">
        <v>10800</v>
      </c>
      <c r="AC39" s="13">
        <v>1630</v>
      </c>
      <c r="AD39" s="13">
        <v>10800</v>
      </c>
      <c r="AE39" s="13">
        <v>1625</v>
      </c>
      <c r="AF39" s="13">
        <v>10800</v>
      </c>
      <c r="AG39" s="13">
        <v>1615</v>
      </c>
      <c r="AH39" s="13">
        <v>10800</v>
      </c>
      <c r="AI39" s="13">
        <v>1610</v>
      </c>
      <c r="AJ39" s="13">
        <v>10800</v>
      </c>
      <c r="AK39" s="13">
        <v>1600</v>
      </c>
      <c r="AL39" s="13">
        <v>10800</v>
      </c>
      <c r="AM39" s="13">
        <v>1595</v>
      </c>
      <c r="AN39" s="13">
        <v>10800</v>
      </c>
      <c r="AO39" s="13">
        <v>1585</v>
      </c>
      <c r="AP39" s="13">
        <v>10800</v>
      </c>
      <c r="AQ39" s="13">
        <v>1575</v>
      </c>
      <c r="AR39" s="13">
        <v>10800</v>
      </c>
      <c r="AS39" s="13">
        <v>1570</v>
      </c>
      <c r="AT39" s="85">
        <v>10800</v>
      </c>
      <c r="AU39" s="13">
        <v>1560</v>
      </c>
      <c r="AV39" s="13">
        <v>10800</v>
      </c>
      <c r="AW39" s="13">
        <v>1550</v>
      </c>
      <c r="AX39" s="13">
        <v>10800</v>
      </c>
      <c r="AY39" s="13">
        <v>1540</v>
      </c>
      <c r="AZ39" s="13">
        <v>10800</v>
      </c>
      <c r="BA39" s="13">
        <v>1530</v>
      </c>
      <c r="BB39" s="13">
        <v>10800</v>
      </c>
      <c r="BC39" s="13">
        <v>1520</v>
      </c>
      <c r="BD39" s="13">
        <v>10800</v>
      </c>
      <c r="BE39" s="13">
        <v>1510</v>
      </c>
      <c r="BF39" s="13">
        <v>10800</v>
      </c>
      <c r="BG39" s="13">
        <v>1500</v>
      </c>
      <c r="BH39" s="13">
        <v>10800</v>
      </c>
      <c r="BI39" s="13">
        <v>1490</v>
      </c>
      <c r="BJ39" s="13">
        <v>10800</v>
      </c>
      <c r="BK39" s="13">
        <v>1480</v>
      </c>
      <c r="BL39" s="13">
        <v>10800</v>
      </c>
      <c r="BM39" s="13">
        <v>1470</v>
      </c>
      <c r="BN39" s="13">
        <v>10800</v>
      </c>
      <c r="BO39" s="13">
        <f t="shared" si="7"/>
        <v>1455</v>
      </c>
      <c r="BP39" s="13">
        <v>10800</v>
      </c>
      <c r="BQ39" s="13">
        <f t="shared" si="5"/>
        <v>1440</v>
      </c>
      <c r="BR39" s="13">
        <v>10800</v>
      </c>
      <c r="BS39" s="13">
        <f t="shared" si="6"/>
        <v>1430</v>
      </c>
      <c r="BT39" s="13">
        <v>10800</v>
      </c>
      <c r="BU39" s="13">
        <v>1420</v>
      </c>
      <c r="BV39" s="13">
        <v>10800</v>
      </c>
      <c r="BW39" s="13">
        <v>1410</v>
      </c>
      <c r="BX39" s="13">
        <v>10800</v>
      </c>
      <c r="BY39" s="13">
        <f t="shared" si="8"/>
        <v>1400</v>
      </c>
      <c r="BZ39" s="13">
        <v>10800</v>
      </c>
      <c r="CA39" s="13">
        <f t="shared" si="1"/>
        <v>1385</v>
      </c>
      <c r="CB39" s="13">
        <v>10800</v>
      </c>
      <c r="CC39" s="13">
        <f t="shared" si="2"/>
        <v>1375</v>
      </c>
      <c r="CD39" s="13">
        <v>10800</v>
      </c>
      <c r="CE39" s="13">
        <f t="shared" si="3"/>
        <v>1365</v>
      </c>
      <c r="CF39" s="13">
        <v>10800</v>
      </c>
      <c r="CG39" s="13">
        <v>1355</v>
      </c>
      <c r="CH39" s="13">
        <v>10800</v>
      </c>
    </row>
    <row r="40" spans="1:86" ht="15.55" customHeight="1" x14ac:dyDescent="0.55000000000000004">
      <c r="A40" s="13">
        <v>14</v>
      </c>
      <c r="B40" s="13" t="b">
        <f>BU3</f>
        <v>0</v>
      </c>
      <c r="D40" s="13">
        <v>10700</v>
      </c>
      <c r="F40" s="13">
        <v>10700</v>
      </c>
      <c r="G40" s="13">
        <v>1705</v>
      </c>
      <c r="H40" s="13">
        <v>10700</v>
      </c>
      <c r="I40" s="13">
        <v>1700</v>
      </c>
      <c r="J40" s="13">
        <v>10700</v>
      </c>
      <c r="K40" s="13">
        <v>1690</v>
      </c>
      <c r="L40" s="13">
        <v>10700</v>
      </c>
      <c r="M40" s="13">
        <v>1680</v>
      </c>
      <c r="N40" s="13">
        <v>10700</v>
      </c>
      <c r="O40" s="13">
        <v>1675</v>
      </c>
      <c r="P40" s="13">
        <v>10700</v>
      </c>
      <c r="Q40" s="13">
        <v>1670</v>
      </c>
      <c r="R40" s="13">
        <v>10700</v>
      </c>
      <c r="S40" s="13">
        <v>1665</v>
      </c>
      <c r="T40" s="13">
        <v>10700</v>
      </c>
      <c r="U40" s="13">
        <v>1660</v>
      </c>
      <c r="V40" s="13">
        <v>10700</v>
      </c>
      <c r="W40" s="13">
        <v>1655</v>
      </c>
      <c r="X40" s="13">
        <v>10700</v>
      </c>
      <c r="Y40" s="13">
        <v>1655</v>
      </c>
      <c r="Z40" s="13">
        <v>10700</v>
      </c>
      <c r="AA40" s="13">
        <v>1645</v>
      </c>
      <c r="AB40" s="13">
        <v>10700</v>
      </c>
      <c r="AC40" s="13">
        <v>1635</v>
      </c>
      <c r="AD40" s="13">
        <v>10700</v>
      </c>
      <c r="AE40" s="13">
        <v>1630</v>
      </c>
      <c r="AF40" s="13">
        <v>10700</v>
      </c>
      <c r="AG40" s="13">
        <v>1620</v>
      </c>
      <c r="AH40" s="13">
        <v>10700</v>
      </c>
      <c r="AI40" s="13">
        <v>1615</v>
      </c>
      <c r="AJ40" s="13">
        <v>10700</v>
      </c>
      <c r="AK40" s="13">
        <v>1605</v>
      </c>
      <c r="AL40" s="13">
        <v>10700</v>
      </c>
      <c r="AM40" s="13">
        <v>1600</v>
      </c>
      <c r="AN40" s="13">
        <v>10700</v>
      </c>
      <c r="AO40" s="13">
        <v>1590</v>
      </c>
      <c r="AP40" s="13">
        <v>10700</v>
      </c>
      <c r="AQ40" s="13">
        <v>1580</v>
      </c>
      <c r="AR40" s="13">
        <v>10700</v>
      </c>
      <c r="AS40" s="13">
        <v>1575</v>
      </c>
      <c r="AT40" s="85">
        <v>10700</v>
      </c>
      <c r="AU40" s="13">
        <v>1565</v>
      </c>
      <c r="AV40" s="13">
        <v>10700</v>
      </c>
      <c r="AW40" s="13">
        <v>1555</v>
      </c>
      <c r="AX40" s="13">
        <v>10700</v>
      </c>
      <c r="AY40" s="13">
        <v>1545</v>
      </c>
      <c r="AZ40" s="13">
        <v>10700</v>
      </c>
      <c r="BA40" s="13">
        <v>1535</v>
      </c>
      <c r="BB40" s="13">
        <v>10700</v>
      </c>
      <c r="BC40" s="13">
        <v>1525</v>
      </c>
      <c r="BD40" s="13">
        <v>10700</v>
      </c>
      <c r="BE40" s="13">
        <v>1515</v>
      </c>
      <c r="BF40" s="13">
        <v>10700</v>
      </c>
      <c r="BG40" s="13">
        <v>1505</v>
      </c>
      <c r="BH40" s="13">
        <v>10700</v>
      </c>
      <c r="BI40" s="13">
        <v>1495</v>
      </c>
      <c r="BJ40" s="13">
        <v>10700</v>
      </c>
      <c r="BK40" s="13">
        <v>1485</v>
      </c>
      <c r="BL40" s="13">
        <v>10700</v>
      </c>
      <c r="BM40" s="13">
        <v>1475</v>
      </c>
      <c r="BN40" s="13">
        <v>10700</v>
      </c>
      <c r="BO40" s="13">
        <f t="shared" si="7"/>
        <v>1460</v>
      </c>
      <c r="BP40" s="13">
        <v>10700</v>
      </c>
      <c r="BQ40" s="13">
        <f t="shared" si="5"/>
        <v>1445</v>
      </c>
      <c r="BR40" s="13">
        <v>10700</v>
      </c>
      <c r="BS40" s="13">
        <f t="shared" si="6"/>
        <v>1435</v>
      </c>
      <c r="BT40" s="13">
        <v>10700</v>
      </c>
      <c r="BU40" s="13">
        <v>1425</v>
      </c>
      <c r="BV40" s="13">
        <v>10700</v>
      </c>
      <c r="BW40" s="13">
        <v>1415</v>
      </c>
      <c r="BX40" s="13">
        <v>10700</v>
      </c>
      <c r="BY40" s="13">
        <f t="shared" si="8"/>
        <v>1405</v>
      </c>
      <c r="BZ40" s="13">
        <v>10700</v>
      </c>
      <c r="CA40" s="13">
        <f t="shared" si="1"/>
        <v>1390</v>
      </c>
      <c r="CB40" s="13">
        <v>10700</v>
      </c>
      <c r="CC40" s="13">
        <f t="shared" si="2"/>
        <v>1380</v>
      </c>
      <c r="CD40" s="13">
        <v>10700</v>
      </c>
      <c r="CE40" s="13">
        <f t="shared" si="3"/>
        <v>1370</v>
      </c>
      <c r="CF40" s="13">
        <v>10700</v>
      </c>
      <c r="CG40" s="13">
        <v>1360</v>
      </c>
      <c r="CH40" s="13">
        <v>10700</v>
      </c>
    </row>
    <row r="41" spans="1:86" ht="15.55" customHeight="1" x14ac:dyDescent="0.55000000000000004">
      <c r="A41" s="13">
        <v>15</v>
      </c>
      <c r="B41" s="13" t="b">
        <f>BW3</f>
        <v>0</v>
      </c>
      <c r="D41" s="13">
        <v>10600</v>
      </c>
      <c r="F41" s="13">
        <v>10600</v>
      </c>
      <c r="G41" s="13">
        <v>1705</v>
      </c>
      <c r="H41" s="13">
        <v>10600</v>
      </c>
      <c r="I41" s="13">
        <v>1700</v>
      </c>
      <c r="J41" s="13">
        <v>10600</v>
      </c>
      <c r="K41" s="13">
        <v>1690</v>
      </c>
      <c r="L41" s="13">
        <v>10600</v>
      </c>
      <c r="M41" s="13">
        <v>1685</v>
      </c>
      <c r="N41" s="13">
        <v>10600</v>
      </c>
      <c r="O41" s="13">
        <v>1680</v>
      </c>
      <c r="P41" s="13">
        <v>10600</v>
      </c>
      <c r="Q41" s="13">
        <v>1675</v>
      </c>
      <c r="R41" s="13">
        <v>10600</v>
      </c>
      <c r="S41" s="13">
        <v>1670</v>
      </c>
      <c r="T41" s="13">
        <v>10600</v>
      </c>
      <c r="U41" s="13">
        <v>1665</v>
      </c>
      <c r="V41" s="13">
        <v>10600</v>
      </c>
      <c r="W41" s="13">
        <v>1660</v>
      </c>
      <c r="X41" s="13">
        <v>10600</v>
      </c>
      <c r="Y41" s="13">
        <v>1660</v>
      </c>
      <c r="Z41" s="13">
        <v>10600</v>
      </c>
      <c r="AA41" s="13">
        <v>1650</v>
      </c>
      <c r="AB41" s="13">
        <v>10600</v>
      </c>
      <c r="AC41" s="13">
        <v>1640</v>
      </c>
      <c r="AD41" s="13">
        <v>10600</v>
      </c>
      <c r="AE41" s="13">
        <v>1635</v>
      </c>
      <c r="AF41" s="13">
        <v>10600</v>
      </c>
      <c r="AG41" s="13">
        <v>1625</v>
      </c>
      <c r="AH41" s="13">
        <v>10600</v>
      </c>
      <c r="AI41" s="13">
        <v>1620</v>
      </c>
      <c r="AJ41" s="13">
        <v>10600</v>
      </c>
      <c r="AK41" s="13">
        <v>1610</v>
      </c>
      <c r="AL41" s="13">
        <v>10600</v>
      </c>
      <c r="AM41" s="13">
        <v>1605</v>
      </c>
      <c r="AN41" s="13">
        <v>10600</v>
      </c>
      <c r="AO41" s="13">
        <v>1595</v>
      </c>
      <c r="AP41" s="13">
        <v>10600</v>
      </c>
      <c r="AQ41" s="13">
        <v>1585</v>
      </c>
      <c r="AR41" s="13">
        <v>10600</v>
      </c>
      <c r="AS41" s="13">
        <v>1580</v>
      </c>
      <c r="AT41" s="85">
        <v>10600</v>
      </c>
      <c r="AU41" s="13">
        <v>1570</v>
      </c>
      <c r="AV41" s="13">
        <v>10600</v>
      </c>
      <c r="AW41" s="13">
        <v>1560</v>
      </c>
      <c r="AX41" s="13">
        <v>10600</v>
      </c>
      <c r="AY41" s="13">
        <v>1550</v>
      </c>
      <c r="AZ41" s="13">
        <v>10600</v>
      </c>
      <c r="BA41" s="13">
        <v>1540</v>
      </c>
      <c r="BB41" s="13">
        <v>10600</v>
      </c>
      <c r="BC41" s="13">
        <v>1530</v>
      </c>
      <c r="BD41" s="13">
        <v>10600</v>
      </c>
      <c r="BE41" s="13">
        <v>1520</v>
      </c>
      <c r="BF41" s="13">
        <v>10600</v>
      </c>
      <c r="BG41" s="13">
        <v>1510</v>
      </c>
      <c r="BH41" s="13">
        <v>10600</v>
      </c>
      <c r="BI41" s="13">
        <v>1500</v>
      </c>
      <c r="BJ41" s="13">
        <v>10600</v>
      </c>
      <c r="BK41" s="13">
        <v>1490</v>
      </c>
      <c r="BL41" s="13">
        <v>10600</v>
      </c>
      <c r="BM41" s="13">
        <v>1480</v>
      </c>
      <c r="BN41" s="13">
        <v>10600</v>
      </c>
      <c r="BO41" s="13">
        <f t="shared" si="7"/>
        <v>1465</v>
      </c>
      <c r="BP41" s="13">
        <v>10600</v>
      </c>
      <c r="BQ41" s="13">
        <f t="shared" si="5"/>
        <v>1450</v>
      </c>
      <c r="BR41" s="13">
        <v>10600</v>
      </c>
      <c r="BS41" s="13">
        <f t="shared" si="6"/>
        <v>1440</v>
      </c>
      <c r="BT41" s="13">
        <v>10600</v>
      </c>
      <c r="BU41" s="13">
        <v>1430</v>
      </c>
      <c r="BV41" s="13">
        <v>10600</v>
      </c>
      <c r="BW41" s="13">
        <v>1420</v>
      </c>
      <c r="BX41" s="13">
        <v>10600</v>
      </c>
      <c r="BY41" s="13">
        <f t="shared" si="8"/>
        <v>1410</v>
      </c>
      <c r="BZ41" s="13">
        <v>10600</v>
      </c>
      <c r="CA41" s="13">
        <f t="shared" si="1"/>
        <v>1395</v>
      </c>
      <c r="CB41" s="13">
        <v>10600</v>
      </c>
      <c r="CC41" s="13">
        <f t="shared" si="2"/>
        <v>1385</v>
      </c>
      <c r="CD41" s="13">
        <v>10600</v>
      </c>
      <c r="CE41" s="13">
        <f t="shared" si="3"/>
        <v>1375</v>
      </c>
      <c r="CF41" s="13">
        <v>10600</v>
      </c>
      <c r="CG41" s="13">
        <v>1365</v>
      </c>
      <c r="CH41" s="13">
        <v>10600</v>
      </c>
    </row>
    <row r="42" spans="1:86" ht="15.55" customHeight="1" x14ac:dyDescent="0.55000000000000004">
      <c r="A42" s="13">
        <v>16</v>
      </c>
      <c r="B42" s="13" t="b">
        <f>BY3</f>
        <v>0</v>
      </c>
      <c r="D42" s="13">
        <v>10500</v>
      </c>
      <c r="F42" s="13">
        <v>10500</v>
      </c>
      <c r="G42" s="13">
        <v>1705</v>
      </c>
      <c r="H42" s="13">
        <v>10500</v>
      </c>
      <c r="I42" s="13">
        <v>1700</v>
      </c>
      <c r="J42" s="13">
        <v>10500</v>
      </c>
      <c r="K42" s="13">
        <v>1695</v>
      </c>
      <c r="L42" s="13">
        <v>10500</v>
      </c>
      <c r="M42" s="13">
        <v>1685</v>
      </c>
      <c r="N42" s="13">
        <v>10500</v>
      </c>
      <c r="O42" s="13">
        <v>1680</v>
      </c>
      <c r="P42" s="13">
        <v>10500</v>
      </c>
      <c r="Q42" s="13">
        <v>1675</v>
      </c>
      <c r="R42" s="13">
        <v>10500</v>
      </c>
      <c r="S42" s="13">
        <v>1670</v>
      </c>
      <c r="T42" s="13">
        <v>10500</v>
      </c>
      <c r="U42" s="13">
        <v>1670</v>
      </c>
      <c r="V42" s="13">
        <v>10500</v>
      </c>
      <c r="W42" s="13">
        <v>1665</v>
      </c>
      <c r="X42" s="13">
        <v>10500</v>
      </c>
      <c r="Y42" s="13">
        <v>1665</v>
      </c>
      <c r="Z42" s="13">
        <v>10500</v>
      </c>
      <c r="AA42" s="13">
        <v>1655</v>
      </c>
      <c r="AB42" s="13">
        <v>10500</v>
      </c>
      <c r="AC42" s="13">
        <v>1645</v>
      </c>
      <c r="AD42" s="13">
        <v>10500</v>
      </c>
      <c r="AE42" s="13">
        <v>1640</v>
      </c>
      <c r="AF42" s="13">
        <v>10500</v>
      </c>
      <c r="AG42" s="13">
        <v>1630</v>
      </c>
      <c r="AH42" s="13">
        <v>10500</v>
      </c>
      <c r="AI42" s="13">
        <v>1625</v>
      </c>
      <c r="AJ42" s="13">
        <v>10500</v>
      </c>
      <c r="AK42" s="13">
        <v>1615</v>
      </c>
      <c r="AL42" s="13">
        <v>10500</v>
      </c>
      <c r="AM42" s="13">
        <v>1605</v>
      </c>
      <c r="AN42" s="13">
        <v>10500</v>
      </c>
      <c r="AO42" s="13">
        <v>1600</v>
      </c>
      <c r="AP42" s="13">
        <v>10500</v>
      </c>
      <c r="AQ42" s="13">
        <v>1590</v>
      </c>
      <c r="AR42" s="13">
        <v>10500</v>
      </c>
      <c r="AS42" s="13">
        <v>1585</v>
      </c>
      <c r="AT42" s="85">
        <v>10500</v>
      </c>
      <c r="AU42" s="13">
        <v>1575</v>
      </c>
      <c r="AV42" s="13">
        <v>10500</v>
      </c>
      <c r="AW42" s="13">
        <v>1565</v>
      </c>
      <c r="AX42" s="13">
        <v>10500</v>
      </c>
      <c r="AY42" s="13">
        <v>1555</v>
      </c>
      <c r="AZ42" s="13">
        <v>10500</v>
      </c>
      <c r="BA42" s="13">
        <v>1545</v>
      </c>
      <c r="BB42" s="13">
        <v>10500</v>
      </c>
      <c r="BC42" s="13">
        <v>1535</v>
      </c>
      <c r="BD42" s="13">
        <v>10500</v>
      </c>
      <c r="BE42" s="13">
        <v>1525</v>
      </c>
      <c r="BF42" s="13">
        <v>10500</v>
      </c>
      <c r="BG42" s="13">
        <v>1515</v>
      </c>
      <c r="BH42" s="13">
        <v>10500</v>
      </c>
      <c r="BI42" s="13">
        <v>1505</v>
      </c>
      <c r="BJ42" s="13">
        <v>10500</v>
      </c>
      <c r="BK42" s="13">
        <v>1495</v>
      </c>
      <c r="BL42" s="13">
        <v>10500</v>
      </c>
      <c r="BM42" s="13">
        <v>1485</v>
      </c>
      <c r="BN42" s="13">
        <v>10500</v>
      </c>
      <c r="BO42" s="13">
        <f t="shared" si="7"/>
        <v>1470</v>
      </c>
      <c r="BP42" s="13">
        <v>10500</v>
      </c>
      <c r="BQ42" s="13">
        <f t="shared" si="5"/>
        <v>1455</v>
      </c>
      <c r="BR42" s="13">
        <v>10500</v>
      </c>
      <c r="BS42" s="13">
        <f t="shared" si="6"/>
        <v>1445</v>
      </c>
      <c r="BT42" s="13">
        <v>10500</v>
      </c>
      <c r="BU42" s="13">
        <v>1435</v>
      </c>
      <c r="BV42" s="13">
        <v>10500</v>
      </c>
      <c r="BW42" s="13">
        <v>1425</v>
      </c>
      <c r="BX42" s="13">
        <v>10500</v>
      </c>
      <c r="BY42" s="13">
        <f t="shared" si="8"/>
        <v>1410</v>
      </c>
      <c r="BZ42" s="13">
        <v>10500</v>
      </c>
      <c r="CA42" s="13">
        <f t="shared" si="1"/>
        <v>1395</v>
      </c>
      <c r="CB42" s="13">
        <v>10500</v>
      </c>
      <c r="CC42" s="13">
        <f t="shared" si="2"/>
        <v>1385</v>
      </c>
      <c r="CD42" s="13">
        <v>10500</v>
      </c>
      <c r="CE42" s="13">
        <f t="shared" si="3"/>
        <v>1375</v>
      </c>
      <c r="CF42" s="13">
        <v>10500</v>
      </c>
      <c r="CG42" s="13">
        <v>1365</v>
      </c>
      <c r="CH42" s="13">
        <v>10500</v>
      </c>
    </row>
    <row r="43" spans="1:86" ht="15.55" customHeight="1" x14ac:dyDescent="0.55000000000000004">
      <c r="A43" s="13">
        <v>17</v>
      </c>
      <c r="B43" s="13" t="b">
        <f>CA3</f>
        <v>0</v>
      </c>
      <c r="D43" s="13">
        <v>10400</v>
      </c>
      <c r="F43" s="13">
        <v>10400</v>
      </c>
      <c r="G43" s="13">
        <v>1710</v>
      </c>
      <c r="H43" s="13">
        <v>10400</v>
      </c>
      <c r="I43" s="13">
        <v>1700</v>
      </c>
      <c r="J43" s="13">
        <v>10400</v>
      </c>
      <c r="K43" s="13">
        <v>1695</v>
      </c>
      <c r="L43" s="13">
        <v>10400</v>
      </c>
      <c r="M43" s="13">
        <v>1690</v>
      </c>
      <c r="N43" s="13">
        <v>10400</v>
      </c>
      <c r="O43" s="13">
        <v>1685</v>
      </c>
      <c r="P43" s="13">
        <v>10400</v>
      </c>
      <c r="Q43" s="13">
        <v>1680</v>
      </c>
      <c r="R43" s="13">
        <v>10400</v>
      </c>
      <c r="S43" s="13">
        <v>1675</v>
      </c>
      <c r="T43" s="13">
        <v>10400</v>
      </c>
      <c r="U43" s="13">
        <v>1675</v>
      </c>
      <c r="V43" s="13">
        <v>10400</v>
      </c>
      <c r="W43" s="13">
        <v>1670</v>
      </c>
      <c r="X43" s="13">
        <v>10400</v>
      </c>
      <c r="Y43" s="13">
        <v>1670</v>
      </c>
      <c r="Z43" s="13">
        <v>10400</v>
      </c>
      <c r="AA43" s="13">
        <v>1660</v>
      </c>
      <c r="AB43" s="13">
        <v>10400</v>
      </c>
      <c r="AC43" s="13">
        <v>1650</v>
      </c>
      <c r="AD43" s="13">
        <v>10400</v>
      </c>
      <c r="AE43" s="13">
        <v>1645</v>
      </c>
      <c r="AF43" s="13">
        <v>10400</v>
      </c>
      <c r="AG43" s="13">
        <v>1635</v>
      </c>
      <c r="AH43" s="13">
        <v>10400</v>
      </c>
      <c r="AI43" s="13">
        <v>1630</v>
      </c>
      <c r="AJ43" s="13">
        <v>10400</v>
      </c>
      <c r="AK43" s="13">
        <v>1620</v>
      </c>
      <c r="AL43" s="13">
        <v>10400</v>
      </c>
      <c r="AM43" s="13">
        <v>1610</v>
      </c>
      <c r="AN43" s="13">
        <v>10400</v>
      </c>
      <c r="AO43" s="13">
        <v>1605</v>
      </c>
      <c r="AP43" s="13">
        <v>10400</v>
      </c>
      <c r="AQ43" s="13">
        <v>1595</v>
      </c>
      <c r="AR43" s="13">
        <v>10400</v>
      </c>
      <c r="AS43" s="13">
        <v>1590</v>
      </c>
      <c r="AT43" s="85">
        <v>10400</v>
      </c>
      <c r="AU43" s="13">
        <v>1580</v>
      </c>
      <c r="AV43" s="13">
        <v>10400</v>
      </c>
      <c r="AW43" s="13">
        <v>1570</v>
      </c>
      <c r="AX43" s="13">
        <v>10400</v>
      </c>
      <c r="AY43" s="13">
        <v>1560</v>
      </c>
      <c r="AZ43" s="13">
        <v>10400</v>
      </c>
      <c r="BA43" s="13">
        <v>1550</v>
      </c>
      <c r="BB43" s="13">
        <v>10400</v>
      </c>
      <c r="BC43" s="13">
        <v>1540</v>
      </c>
      <c r="BD43" s="13">
        <v>10400</v>
      </c>
      <c r="BE43" s="13">
        <v>1530</v>
      </c>
      <c r="BF43" s="13">
        <v>10400</v>
      </c>
      <c r="BG43" s="13">
        <v>1520</v>
      </c>
      <c r="BH43" s="13">
        <v>10400</v>
      </c>
      <c r="BI43" s="13">
        <v>1510</v>
      </c>
      <c r="BJ43" s="13">
        <v>10400</v>
      </c>
      <c r="BK43" s="13">
        <v>1500</v>
      </c>
      <c r="BL43" s="13">
        <v>10400</v>
      </c>
      <c r="BM43" s="13">
        <v>1490</v>
      </c>
      <c r="BN43" s="13">
        <v>10400</v>
      </c>
      <c r="BO43" s="13">
        <f t="shared" si="7"/>
        <v>1475</v>
      </c>
      <c r="BP43" s="13">
        <v>10400</v>
      </c>
      <c r="BQ43" s="13">
        <f t="shared" si="5"/>
        <v>1460</v>
      </c>
      <c r="BR43" s="13">
        <v>10400</v>
      </c>
      <c r="BS43" s="13">
        <f t="shared" si="6"/>
        <v>1450</v>
      </c>
      <c r="BT43" s="13">
        <v>10400</v>
      </c>
      <c r="BU43" s="13">
        <v>1440</v>
      </c>
      <c r="BV43" s="13">
        <v>10400</v>
      </c>
      <c r="BW43" s="13">
        <v>1430</v>
      </c>
      <c r="BX43" s="13">
        <v>10400</v>
      </c>
      <c r="BY43" s="13">
        <f t="shared" si="8"/>
        <v>1415</v>
      </c>
      <c r="BZ43" s="13">
        <v>10400</v>
      </c>
      <c r="CA43" s="13">
        <f t="shared" si="1"/>
        <v>1400</v>
      </c>
      <c r="CB43" s="13">
        <v>10400</v>
      </c>
      <c r="CC43" s="13">
        <f t="shared" si="2"/>
        <v>1390</v>
      </c>
      <c r="CD43" s="13">
        <v>10400</v>
      </c>
      <c r="CE43" s="13">
        <f t="shared" si="3"/>
        <v>1380</v>
      </c>
      <c r="CF43" s="13">
        <v>10400</v>
      </c>
      <c r="CG43" s="13">
        <v>1370</v>
      </c>
      <c r="CH43" s="13">
        <v>10400</v>
      </c>
    </row>
    <row r="44" spans="1:86" ht="15.55" customHeight="1" x14ac:dyDescent="0.55000000000000004">
      <c r="A44" s="13">
        <v>18</v>
      </c>
      <c r="B44" s="13" t="b">
        <f>CC3</f>
        <v>0</v>
      </c>
      <c r="D44" s="13">
        <v>10300</v>
      </c>
      <c r="F44" s="13">
        <v>10300</v>
      </c>
      <c r="G44" s="13">
        <v>1710</v>
      </c>
      <c r="H44" s="13">
        <v>10300</v>
      </c>
      <c r="I44" s="13">
        <v>1705</v>
      </c>
      <c r="J44" s="13">
        <v>10300</v>
      </c>
      <c r="K44" s="13">
        <v>1695</v>
      </c>
      <c r="L44" s="13">
        <v>10300</v>
      </c>
      <c r="M44" s="13">
        <v>1690</v>
      </c>
      <c r="N44" s="13">
        <v>10300</v>
      </c>
      <c r="O44" s="13">
        <v>1685</v>
      </c>
      <c r="P44" s="13">
        <v>10300</v>
      </c>
      <c r="Q44" s="13">
        <v>1685</v>
      </c>
      <c r="R44" s="13">
        <v>10300</v>
      </c>
      <c r="S44" s="13">
        <v>1680</v>
      </c>
      <c r="T44" s="13">
        <v>10300</v>
      </c>
      <c r="U44" s="13">
        <v>1680</v>
      </c>
      <c r="V44" s="13">
        <v>10300</v>
      </c>
      <c r="W44" s="13">
        <v>1675</v>
      </c>
      <c r="X44" s="13">
        <v>10300</v>
      </c>
      <c r="Y44" s="13">
        <v>1675</v>
      </c>
      <c r="Z44" s="13">
        <v>10300</v>
      </c>
      <c r="AA44" s="13">
        <v>1665</v>
      </c>
      <c r="AB44" s="13">
        <v>10300</v>
      </c>
      <c r="AC44" s="13">
        <v>1655</v>
      </c>
      <c r="AD44" s="13">
        <v>10300</v>
      </c>
      <c r="AE44" s="13">
        <v>1650</v>
      </c>
      <c r="AF44" s="13">
        <v>10300</v>
      </c>
      <c r="AG44" s="13">
        <v>1640</v>
      </c>
      <c r="AH44" s="13">
        <v>10300</v>
      </c>
      <c r="AI44" s="13">
        <v>1635</v>
      </c>
      <c r="AJ44" s="13">
        <v>10300</v>
      </c>
      <c r="AK44" s="13">
        <v>1625</v>
      </c>
      <c r="AL44" s="13">
        <v>10300</v>
      </c>
      <c r="AM44" s="13">
        <v>1615</v>
      </c>
      <c r="AN44" s="13">
        <v>10300</v>
      </c>
      <c r="AO44" s="13">
        <v>1610</v>
      </c>
      <c r="AP44" s="13">
        <v>10300</v>
      </c>
      <c r="AQ44" s="13">
        <v>1600</v>
      </c>
      <c r="AR44" s="13">
        <v>10300</v>
      </c>
      <c r="AS44" s="13">
        <v>1595</v>
      </c>
      <c r="AT44" s="85">
        <v>10300</v>
      </c>
      <c r="AU44" s="13">
        <v>1585</v>
      </c>
      <c r="AV44" s="13">
        <v>10300</v>
      </c>
      <c r="AW44" s="13">
        <v>1575</v>
      </c>
      <c r="AX44" s="13">
        <v>10300</v>
      </c>
      <c r="AY44" s="13">
        <v>1565</v>
      </c>
      <c r="AZ44" s="13">
        <v>10300</v>
      </c>
      <c r="BA44" s="13">
        <v>1555</v>
      </c>
      <c r="BB44" s="13">
        <v>10300</v>
      </c>
      <c r="BC44" s="13">
        <v>1545</v>
      </c>
      <c r="BD44" s="13">
        <v>10300</v>
      </c>
      <c r="BE44" s="13">
        <v>1535</v>
      </c>
      <c r="BF44" s="13">
        <v>10300</v>
      </c>
      <c r="BG44" s="13">
        <v>1525</v>
      </c>
      <c r="BH44" s="13">
        <v>10300</v>
      </c>
      <c r="BI44" s="13">
        <v>1515</v>
      </c>
      <c r="BJ44" s="13">
        <v>10300</v>
      </c>
      <c r="BK44" s="13">
        <v>1505</v>
      </c>
      <c r="BL44" s="13">
        <v>10300</v>
      </c>
      <c r="BM44" s="13">
        <v>1495</v>
      </c>
      <c r="BN44" s="13">
        <v>10300</v>
      </c>
      <c r="BO44" s="13">
        <v>1480</v>
      </c>
      <c r="BP44" s="13">
        <v>10300</v>
      </c>
      <c r="BQ44" s="13">
        <v>1465</v>
      </c>
      <c r="BR44" s="13">
        <v>10300</v>
      </c>
      <c r="BS44" s="13">
        <v>1455</v>
      </c>
      <c r="BT44" s="13">
        <v>10300</v>
      </c>
      <c r="BU44" s="13">
        <v>1445</v>
      </c>
      <c r="BV44" s="13">
        <v>10300</v>
      </c>
      <c r="BW44" s="13">
        <v>1435</v>
      </c>
      <c r="BX44" s="13">
        <v>10300</v>
      </c>
      <c r="BY44" s="13">
        <v>1420</v>
      </c>
      <c r="BZ44" s="13">
        <v>10300</v>
      </c>
      <c r="CA44" s="13">
        <v>1400</v>
      </c>
      <c r="CB44" s="13">
        <v>10300</v>
      </c>
      <c r="CC44" s="13">
        <v>1395</v>
      </c>
      <c r="CD44" s="13">
        <v>10300</v>
      </c>
      <c r="CE44" s="13">
        <v>1385</v>
      </c>
      <c r="CF44" s="13">
        <v>10300</v>
      </c>
      <c r="CG44" s="13">
        <v>1375</v>
      </c>
      <c r="CH44" s="13">
        <v>10300</v>
      </c>
    </row>
    <row r="45" spans="1:86" ht="15.55" customHeight="1" x14ac:dyDescent="0.55000000000000004">
      <c r="A45" s="13">
        <v>19</v>
      </c>
      <c r="B45" s="13" t="b">
        <f>CE3</f>
        <v>0</v>
      </c>
      <c r="D45" s="13">
        <v>10200</v>
      </c>
      <c r="F45" s="13">
        <v>10200</v>
      </c>
      <c r="G45" s="13">
        <v>1710</v>
      </c>
      <c r="H45" s="13">
        <v>10200</v>
      </c>
      <c r="I45" s="13">
        <v>1705</v>
      </c>
      <c r="J45" s="13">
        <v>10200</v>
      </c>
      <c r="K45" s="13">
        <v>1700</v>
      </c>
      <c r="L45" s="13">
        <v>10200</v>
      </c>
      <c r="M45" s="13">
        <v>1695</v>
      </c>
      <c r="N45" s="13">
        <v>10200</v>
      </c>
      <c r="O45" s="13">
        <v>1690</v>
      </c>
      <c r="P45" s="13">
        <v>10200</v>
      </c>
      <c r="Q45" s="13">
        <v>1690</v>
      </c>
      <c r="R45" s="13">
        <v>10200</v>
      </c>
      <c r="S45" s="13">
        <v>1685</v>
      </c>
      <c r="T45" s="13">
        <v>10200</v>
      </c>
      <c r="U45" s="13">
        <v>1685</v>
      </c>
      <c r="V45" s="13">
        <v>10200</v>
      </c>
      <c r="W45" s="13">
        <v>1680</v>
      </c>
      <c r="X45" s="13">
        <v>10200</v>
      </c>
      <c r="Y45" s="13">
        <v>1680</v>
      </c>
      <c r="Z45" s="13">
        <v>10200</v>
      </c>
      <c r="AA45" s="13">
        <v>1670</v>
      </c>
      <c r="AB45" s="13">
        <v>10200</v>
      </c>
      <c r="AC45" s="13">
        <v>1665</v>
      </c>
      <c r="AD45" s="13">
        <v>10200</v>
      </c>
      <c r="AE45" s="13">
        <v>1655</v>
      </c>
      <c r="AF45" s="13">
        <v>10200</v>
      </c>
      <c r="AG45" s="13">
        <v>1645</v>
      </c>
      <c r="AH45" s="13">
        <v>10200</v>
      </c>
      <c r="AI45" s="13">
        <v>1640</v>
      </c>
      <c r="AJ45" s="13">
        <v>10200</v>
      </c>
      <c r="AK45" s="13">
        <v>1630</v>
      </c>
      <c r="AL45" s="13">
        <v>10200</v>
      </c>
      <c r="AM45" s="13">
        <v>1620</v>
      </c>
      <c r="AN45" s="13">
        <v>10200</v>
      </c>
      <c r="AO45" s="13">
        <v>1615</v>
      </c>
      <c r="AP45" s="13">
        <v>10200</v>
      </c>
      <c r="AQ45" s="13">
        <v>1605</v>
      </c>
      <c r="AR45" s="13">
        <v>10200</v>
      </c>
      <c r="AS45" s="13">
        <v>1600</v>
      </c>
      <c r="AT45" s="85">
        <v>10200</v>
      </c>
      <c r="AU45" s="13">
        <v>1590</v>
      </c>
      <c r="AV45" s="13">
        <v>10200</v>
      </c>
      <c r="AW45" s="13">
        <v>1580</v>
      </c>
      <c r="AX45" s="13">
        <v>10200</v>
      </c>
      <c r="AY45" s="13">
        <v>1570</v>
      </c>
      <c r="AZ45" s="13">
        <v>10200</v>
      </c>
      <c r="BA45" s="13">
        <v>1560</v>
      </c>
      <c r="BB45" s="13">
        <v>10200</v>
      </c>
      <c r="BC45" s="13">
        <v>1550</v>
      </c>
      <c r="BD45" s="13">
        <v>10200</v>
      </c>
      <c r="BE45" s="13">
        <v>1540</v>
      </c>
      <c r="BF45" s="13">
        <v>10200</v>
      </c>
      <c r="BG45" s="13">
        <v>1530</v>
      </c>
      <c r="BH45" s="13">
        <v>10200</v>
      </c>
      <c r="BI45" s="13">
        <v>1520</v>
      </c>
      <c r="BJ45" s="13">
        <v>10200</v>
      </c>
      <c r="BK45" s="13">
        <v>1510</v>
      </c>
      <c r="BL45" s="13">
        <v>10200</v>
      </c>
      <c r="BM45" s="13">
        <v>1500</v>
      </c>
      <c r="BN45" s="13">
        <v>10200</v>
      </c>
      <c r="BO45" s="13">
        <v>1485</v>
      </c>
      <c r="BP45" s="13">
        <v>10200</v>
      </c>
      <c r="BQ45" s="13">
        <v>1470</v>
      </c>
      <c r="BR45" s="13">
        <v>10200</v>
      </c>
      <c r="BS45" s="13">
        <v>1460</v>
      </c>
      <c r="BT45" s="13">
        <v>10200</v>
      </c>
      <c r="BU45" s="13">
        <v>1450</v>
      </c>
      <c r="BV45" s="13">
        <v>10200</v>
      </c>
      <c r="BW45" s="13">
        <v>1440</v>
      </c>
      <c r="BX45" s="13">
        <v>10200</v>
      </c>
      <c r="BY45" s="13">
        <v>1425</v>
      </c>
      <c r="BZ45" s="13">
        <v>10200</v>
      </c>
      <c r="CA45" s="13">
        <v>1410</v>
      </c>
      <c r="CB45" s="13">
        <v>10200</v>
      </c>
      <c r="CC45" s="13">
        <v>1400</v>
      </c>
      <c r="CD45" s="13">
        <v>10200</v>
      </c>
      <c r="CE45" s="13">
        <v>1390</v>
      </c>
      <c r="CF45" s="13">
        <v>10200</v>
      </c>
      <c r="CG45" s="13">
        <v>1380</v>
      </c>
      <c r="CH45" s="13">
        <v>10200</v>
      </c>
    </row>
    <row r="46" spans="1:86" ht="15.55" customHeight="1" x14ac:dyDescent="0.55000000000000004">
      <c r="A46" s="13">
        <v>20</v>
      </c>
      <c r="B46" s="13" t="b">
        <f>CG3</f>
        <v>0</v>
      </c>
      <c r="D46" s="13">
        <v>10100</v>
      </c>
      <c r="F46" s="13">
        <v>10100</v>
      </c>
      <c r="G46" s="13">
        <v>1710</v>
      </c>
      <c r="H46" s="13">
        <v>10100</v>
      </c>
      <c r="I46" s="13">
        <v>1705</v>
      </c>
      <c r="J46" s="13">
        <v>10100</v>
      </c>
      <c r="K46" s="13">
        <v>1700</v>
      </c>
      <c r="L46" s="13">
        <v>10100</v>
      </c>
      <c r="M46" s="13">
        <v>1700</v>
      </c>
      <c r="N46" s="13">
        <v>10100</v>
      </c>
      <c r="O46" s="13">
        <v>1695</v>
      </c>
      <c r="P46" s="13">
        <v>10100</v>
      </c>
      <c r="Q46" s="13">
        <v>1695</v>
      </c>
      <c r="R46" s="13">
        <v>10100</v>
      </c>
      <c r="S46" s="13">
        <v>1690</v>
      </c>
      <c r="T46" s="13">
        <v>10100</v>
      </c>
      <c r="U46" s="13">
        <v>1690</v>
      </c>
      <c r="V46" s="13">
        <v>10100</v>
      </c>
      <c r="W46" s="13">
        <v>1685</v>
      </c>
      <c r="X46" s="13">
        <v>10100</v>
      </c>
      <c r="Y46" s="13">
        <v>1685</v>
      </c>
      <c r="Z46" s="13">
        <v>10100</v>
      </c>
      <c r="AA46" s="13">
        <v>1675</v>
      </c>
      <c r="AB46" s="13">
        <v>10100</v>
      </c>
      <c r="AC46" s="13">
        <v>1670</v>
      </c>
      <c r="AD46" s="13">
        <v>10100</v>
      </c>
      <c r="AE46" s="13">
        <v>1660</v>
      </c>
      <c r="AF46" s="13">
        <v>10100</v>
      </c>
      <c r="AG46" s="13">
        <v>1650</v>
      </c>
      <c r="AH46" s="13">
        <v>10100</v>
      </c>
      <c r="AI46" s="13">
        <v>1645</v>
      </c>
      <c r="AJ46" s="13">
        <v>10100</v>
      </c>
      <c r="AK46" s="13">
        <v>1635</v>
      </c>
      <c r="AL46" s="13">
        <v>10100</v>
      </c>
      <c r="AM46" s="13">
        <v>1630</v>
      </c>
      <c r="AN46" s="13">
        <v>10100</v>
      </c>
      <c r="AO46" s="13">
        <v>1620</v>
      </c>
      <c r="AP46" s="13">
        <v>10100</v>
      </c>
      <c r="AQ46" s="13">
        <v>1610</v>
      </c>
      <c r="AR46" s="13">
        <v>10100</v>
      </c>
      <c r="AS46" s="13">
        <v>1605</v>
      </c>
      <c r="AT46" s="85">
        <v>10100</v>
      </c>
      <c r="AU46" s="13">
        <v>1595</v>
      </c>
      <c r="AV46" s="13">
        <v>10100</v>
      </c>
      <c r="AW46" s="13">
        <v>1585</v>
      </c>
      <c r="AX46" s="13">
        <v>10100</v>
      </c>
      <c r="AY46" s="13">
        <v>1575</v>
      </c>
      <c r="AZ46" s="13">
        <v>10100</v>
      </c>
      <c r="BA46" s="13">
        <v>1565</v>
      </c>
      <c r="BB46" s="13">
        <v>10100</v>
      </c>
      <c r="BC46" s="13">
        <v>1555</v>
      </c>
      <c r="BD46" s="13">
        <v>10100</v>
      </c>
      <c r="BE46" s="13">
        <v>1545</v>
      </c>
      <c r="BF46" s="13">
        <v>10100</v>
      </c>
      <c r="BG46" s="13">
        <v>1535</v>
      </c>
      <c r="BH46" s="13">
        <v>10100</v>
      </c>
      <c r="BI46" s="13">
        <v>1525</v>
      </c>
      <c r="BJ46" s="13">
        <v>10100</v>
      </c>
      <c r="BK46" s="13">
        <v>1515</v>
      </c>
      <c r="BL46" s="13">
        <v>10100</v>
      </c>
      <c r="BM46" s="13">
        <v>1505</v>
      </c>
      <c r="BN46" s="13">
        <v>10100</v>
      </c>
      <c r="BO46" s="13">
        <v>1490</v>
      </c>
      <c r="BP46" s="13">
        <v>10100</v>
      </c>
      <c r="BQ46" s="13">
        <v>1480</v>
      </c>
      <c r="BR46" s="13">
        <v>10100</v>
      </c>
      <c r="BS46" s="13">
        <v>1465</v>
      </c>
      <c r="BT46" s="13">
        <v>10100</v>
      </c>
      <c r="BU46" s="13">
        <v>1455</v>
      </c>
      <c r="BV46" s="13">
        <v>10100</v>
      </c>
      <c r="BW46" s="13">
        <v>1445</v>
      </c>
      <c r="BX46" s="13">
        <v>10100</v>
      </c>
      <c r="BY46" s="13">
        <v>1430</v>
      </c>
      <c r="BZ46" s="13">
        <v>10100</v>
      </c>
      <c r="CA46" s="13">
        <v>1420</v>
      </c>
      <c r="CB46" s="13">
        <v>10100</v>
      </c>
      <c r="CC46" s="13">
        <v>1405</v>
      </c>
      <c r="CD46" s="13">
        <v>10100</v>
      </c>
      <c r="CE46" s="13">
        <v>1395</v>
      </c>
      <c r="CF46" s="13">
        <v>10100</v>
      </c>
      <c r="CG46" s="13">
        <v>1385</v>
      </c>
      <c r="CH46" s="13">
        <v>10100</v>
      </c>
    </row>
    <row r="47" spans="1:86" ht="15.55" customHeight="1" x14ac:dyDescent="0.55000000000000004">
      <c r="A47" s="13">
        <v>21</v>
      </c>
      <c r="B47" s="13">
        <f t="shared" ref="B47:B52" si="9">B46-100</f>
        <v>-100</v>
      </c>
      <c r="D47" s="13">
        <v>10000</v>
      </c>
      <c r="F47" s="13">
        <v>10000</v>
      </c>
      <c r="G47" s="13">
        <v>1715</v>
      </c>
      <c r="H47" s="13">
        <v>10000</v>
      </c>
      <c r="I47" s="13">
        <v>1715</v>
      </c>
      <c r="J47" s="13">
        <v>10000</v>
      </c>
      <c r="K47" s="13">
        <v>1710</v>
      </c>
      <c r="L47" s="13">
        <v>10000</v>
      </c>
      <c r="M47" s="13">
        <v>1705</v>
      </c>
      <c r="N47" s="13">
        <v>10000</v>
      </c>
      <c r="O47" s="13">
        <v>1700</v>
      </c>
      <c r="P47" s="13">
        <v>10000</v>
      </c>
      <c r="Q47" s="13">
        <v>1700</v>
      </c>
      <c r="R47" s="13">
        <v>10000</v>
      </c>
      <c r="S47" s="13">
        <v>1695</v>
      </c>
      <c r="T47" s="13">
        <v>10000</v>
      </c>
      <c r="U47" s="13">
        <v>1695</v>
      </c>
      <c r="V47" s="13">
        <v>10000</v>
      </c>
      <c r="W47" s="13">
        <v>1690</v>
      </c>
      <c r="X47" s="13">
        <v>10000</v>
      </c>
      <c r="Y47" s="13">
        <v>1690</v>
      </c>
      <c r="Z47" s="13">
        <v>10000</v>
      </c>
      <c r="AA47" s="13">
        <v>1680</v>
      </c>
      <c r="AB47" s="13">
        <v>10000</v>
      </c>
      <c r="AC47" s="13">
        <v>1675</v>
      </c>
      <c r="AD47" s="13">
        <v>10000</v>
      </c>
      <c r="AE47" s="13">
        <v>1665</v>
      </c>
      <c r="AF47" s="13">
        <v>10000</v>
      </c>
      <c r="AG47" s="13">
        <v>1655</v>
      </c>
      <c r="AH47" s="13">
        <v>10000</v>
      </c>
      <c r="AI47" s="13">
        <v>1650</v>
      </c>
      <c r="AJ47" s="13">
        <v>10000</v>
      </c>
      <c r="AK47" s="13">
        <v>1640</v>
      </c>
      <c r="AL47" s="13">
        <v>10000</v>
      </c>
      <c r="AM47" s="13">
        <v>1635</v>
      </c>
      <c r="AN47" s="13">
        <v>10000</v>
      </c>
      <c r="AO47" s="13">
        <v>1625</v>
      </c>
      <c r="AP47" s="13">
        <v>10000</v>
      </c>
      <c r="AQ47" s="13">
        <v>1615</v>
      </c>
      <c r="AR47" s="13">
        <v>10000</v>
      </c>
      <c r="AS47" s="13">
        <v>1610</v>
      </c>
      <c r="AT47" s="85">
        <v>10000</v>
      </c>
      <c r="AU47" s="13">
        <v>1600</v>
      </c>
      <c r="AV47" s="13">
        <v>10000</v>
      </c>
      <c r="AW47" s="13">
        <v>1590</v>
      </c>
      <c r="AX47" s="13">
        <v>10000</v>
      </c>
      <c r="AY47" s="13">
        <v>1580</v>
      </c>
      <c r="AZ47" s="13">
        <v>10000</v>
      </c>
      <c r="BA47" s="13">
        <v>1570</v>
      </c>
      <c r="BB47" s="13">
        <v>10000</v>
      </c>
      <c r="BC47" s="13">
        <v>1560</v>
      </c>
      <c r="BD47" s="13">
        <v>10000</v>
      </c>
      <c r="BE47" s="13">
        <v>1550</v>
      </c>
      <c r="BF47" s="13">
        <v>10000</v>
      </c>
      <c r="BG47" s="13">
        <v>1540</v>
      </c>
      <c r="BH47" s="13">
        <v>10000</v>
      </c>
      <c r="BI47" s="13">
        <v>1530</v>
      </c>
      <c r="BJ47" s="13">
        <v>10000</v>
      </c>
      <c r="BK47" s="13">
        <v>1520</v>
      </c>
      <c r="BL47" s="13">
        <v>10000</v>
      </c>
      <c r="BM47" s="13">
        <v>1510</v>
      </c>
      <c r="BN47" s="13">
        <v>10000</v>
      </c>
      <c r="BO47" s="13">
        <v>1495</v>
      </c>
      <c r="BP47" s="13">
        <v>10000</v>
      </c>
      <c r="BQ47" s="13">
        <v>1485</v>
      </c>
      <c r="BR47" s="13">
        <v>10000</v>
      </c>
      <c r="BS47" s="13">
        <v>1470</v>
      </c>
      <c r="BT47" s="13">
        <v>10000</v>
      </c>
      <c r="BU47" s="13">
        <v>1460</v>
      </c>
      <c r="BV47" s="13">
        <v>10000</v>
      </c>
      <c r="BW47" s="13">
        <v>1450</v>
      </c>
      <c r="BX47" s="13">
        <v>10000</v>
      </c>
      <c r="BY47" s="13">
        <v>1435</v>
      </c>
      <c r="BZ47" s="13">
        <v>10000</v>
      </c>
      <c r="CA47" s="13">
        <v>1425</v>
      </c>
      <c r="CB47" s="13">
        <v>10000</v>
      </c>
      <c r="CC47" s="13">
        <v>1410</v>
      </c>
      <c r="CD47" s="13">
        <v>10000</v>
      </c>
      <c r="CE47" s="13">
        <v>1400</v>
      </c>
      <c r="CF47" s="13">
        <v>10000</v>
      </c>
      <c r="CG47" s="13">
        <v>1390</v>
      </c>
      <c r="CH47" s="13">
        <v>10000</v>
      </c>
    </row>
    <row r="48" spans="1:86" ht="15.55" customHeight="1" x14ac:dyDescent="0.55000000000000004">
      <c r="A48" s="13">
        <v>22</v>
      </c>
      <c r="B48" s="13">
        <f t="shared" si="9"/>
        <v>-200</v>
      </c>
      <c r="D48" s="13">
        <v>9900</v>
      </c>
      <c r="F48" s="13">
        <v>9900</v>
      </c>
      <c r="H48" s="13">
        <v>9900</v>
      </c>
      <c r="J48" s="13">
        <v>9900</v>
      </c>
      <c r="K48" s="13">
        <v>1715</v>
      </c>
      <c r="L48" s="13">
        <v>9900</v>
      </c>
      <c r="M48" s="13">
        <v>1710</v>
      </c>
      <c r="N48" s="13">
        <v>9900</v>
      </c>
      <c r="O48" s="13">
        <v>1705</v>
      </c>
      <c r="P48" s="13">
        <v>9900</v>
      </c>
      <c r="Q48" s="13">
        <v>1705</v>
      </c>
      <c r="R48" s="13">
        <v>9900</v>
      </c>
      <c r="S48" s="13">
        <v>1700</v>
      </c>
      <c r="T48" s="13">
        <v>9900</v>
      </c>
      <c r="U48" s="13">
        <v>1700</v>
      </c>
      <c r="V48" s="13">
        <v>9900</v>
      </c>
      <c r="W48" s="13">
        <v>1695</v>
      </c>
      <c r="X48" s="13">
        <v>9900</v>
      </c>
      <c r="Y48" s="13">
        <v>1695</v>
      </c>
      <c r="Z48" s="13">
        <v>9900</v>
      </c>
      <c r="AA48" s="13">
        <v>1685</v>
      </c>
      <c r="AB48" s="13">
        <v>9900</v>
      </c>
      <c r="AC48" s="13">
        <v>1680</v>
      </c>
      <c r="AD48" s="13">
        <v>9900</v>
      </c>
      <c r="AE48" s="13">
        <v>1670</v>
      </c>
      <c r="AF48" s="13">
        <v>9900</v>
      </c>
      <c r="AG48" s="13">
        <v>1655</v>
      </c>
      <c r="AH48" s="13">
        <v>9900</v>
      </c>
      <c r="AI48" s="13">
        <v>1650</v>
      </c>
      <c r="AJ48" s="13">
        <v>9900</v>
      </c>
      <c r="AK48" s="13">
        <v>1645</v>
      </c>
      <c r="AL48" s="13">
        <v>9900</v>
      </c>
      <c r="AM48" s="13">
        <v>1640</v>
      </c>
      <c r="AN48" s="13">
        <v>9900</v>
      </c>
      <c r="AO48" s="13">
        <v>1630</v>
      </c>
      <c r="AP48" s="13">
        <v>9900</v>
      </c>
      <c r="AQ48" s="13">
        <v>1625</v>
      </c>
      <c r="AR48" s="13">
        <v>9900</v>
      </c>
      <c r="AS48" s="13">
        <v>1615</v>
      </c>
      <c r="AT48" s="85">
        <v>9900</v>
      </c>
      <c r="AU48" s="13">
        <v>1605</v>
      </c>
      <c r="AV48" s="13">
        <v>9900</v>
      </c>
      <c r="AW48" s="13">
        <v>1595</v>
      </c>
      <c r="AX48" s="13">
        <v>9900</v>
      </c>
      <c r="AY48" s="13">
        <v>1585</v>
      </c>
      <c r="AZ48" s="13">
        <v>9900</v>
      </c>
      <c r="BA48" s="13">
        <v>1575</v>
      </c>
      <c r="BB48" s="13">
        <v>9900</v>
      </c>
      <c r="BC48" s="13">
        <v>1565</v>
      </c>
      <c r="BD48" s="13">
        <v>9900</v>
      </c>
      <c r="BE48" s="13">
        <f t="shared" ref="BE48:BE62" si="10">BG48+10</f>
        <v>1555</v>
      </c>
      <c r="BF48" s="13">
        <v>9900</v>
      </c>
      <c r="BG48" s="13">
        <f t="shared" ref="BG48:BG61" si="11">BI48+10</f>
        <v>1545</v>
      </c>
      <c r="BH48" s="13">
        <v>9900</v>
      </c>
      <c r="BI48" s="13">
        <f t="shared" ref="BI48:BI64" si="12">BK48+10</f>
        <v>1535</v>
      </c>
      <c r="BJ48" s="13">
        <v>9900</v>
      </c>
      <c r="BK48" s="13">
        <f t="shared" ref="BK48:BK66" si="13">BM48+10</f>
        <v>1525</v>
      </c>
      <c r="BL48" s="13">
        <v>9900</v>
      </c>
      <c r="BM48" s="13">
        <v>1515</v>
      </c>
      <c r="BN48" s="13">
        <v>9900</v>
      </c>
      <c r="BO48" s="13">
        <f t="shared" ref="BO48:BO66" si="14">BQ48+10</f>
        <v>1500</v>
      </c>
      <c r="BP48" s="13">
        <v>9900</v>
      </c>
      <c r="BQ48" s="13">
        <f t="shared" ref="BQ48:BQ66" si="15">BS48+15</f>
        <v>1490</v>
      </c>
      <c r="BR48" s="13">
        <v>9900</v>
      </c>
      <c r="BS48" s="13">
        <f t="shared" ref="BS48:BS66" si="16">BU48+15</f>
        <v>1475</v>
      </c>
      <c r="BT48" s="13">
        <v>9900</v>
      </c>
      <c r="BU48" s="13">
        <f t="shared" ref="BU48:BU66" si="17">BW48+10</f>
        <v>1460</v>
      </c>
      <c r="BV48" s="13">
        <v>9900</v>
      </c>
      <c r="BW48" s="13">
        <v>1450</v>
      </c>
      <c r="BX48" s="13">
        <v>9900</v>
      </c>
      <c r="BY48" s="13">
        <f t="shared" ref="BY48:BY66" si="18">CA48+10</f>
        <v>1435</v>
      </c>
      <c r="BZ48" s="13">
        <v>9900</v>
      </c>
      <c r="CA48" s="13">
        <f t="shared" ref="CA48:CA66" si="19">CC48+15</f>
        <v>1425</v>
      </c>
      <c r="CB48" s="13">
        <v>9900</v>
      </c>
      <c r="CC48" s="13">
        <f t="shared" ref="CC48:CC66" si="20">CE48+10</f>
        <v>1410</v>
      </c>
      <c r="CD48" s="13">
        <v>9900</v>
      </c>
      <c r="CE48" s="13">
        <f t="shared" ref="CE48:CE57" si="21">CG48+10</f>
        <v>1400</v>
      </c>
      <c r="CF48" s="13">
        <v>9900</v>
      </c>
      <c r="CG48" s="13">
        <v>1390</v>
      </c>
      <c r="CH48" s="13">
        <v>9900</v>
      </c>
    </row>
    <row r="49" spans="1:86" ht="15.55" customHeight="1" x14ac:dyDescent="0.55000000000000004">
      <c r="A49" s="13">
        <v>23</v>
      </c>
      <c r="B49" s="13">
        <f t="shared" si="9"/>
        <v>-300</v>
      </c>
      <c r="D49" s="13">
        <v>9800</v>
      </c>
      <c r="F49" s="13">
        <v>9800</v>
      </c>
      <c r="H49" s="13">
        <v>9800</v>
      </c>
      <c r="J49" s="13">
        <v>9800</v>
      </c>
      <c r="L49" s="13">
        <v>9800</v>
      </c>
      <c r="M49" s="13">
        <v>1715</v>
      </c>
      <c r="N49" s="13">
        <v>9800</v>
      </c>
      <c r="O49" s="13">
        <v>1715</v>
      </c>
      <c r="P49" s="13">
        <v>9800</v>
      </c>
      <c r="Q49" s="13">
        <v>1710</v>
      </c>
      <c r="R49" s="13">
        <v>9800</v>
      </c>
      <c r="S49" s="13">
        <v>1705</v>
      </c>
      <c r="T49" s="13">
        <v>9800</v>
      </c>
      <c r="U49" s="13">
        <v>1705</v>
      </c>
      <c r="V49" s="13">
        <v>9800</v>
      </c>
      <c r="W49" s="13">
        <v>1700</v>
      </c>
      <c r="X49" s="13">
        <v>9800</v>
      </c>
      <c r="Y49" s="13">
        <v>1700</v>
      </c>
      <c r="Z49" s="13">
        <v>9800</v>
      </c>
      <c r="AA49" s="13">
        <v>1690</v>
      </c>
      <c r="AB49" s="13">
        <v>9800</v>
      </c>
      <c r="AC49" s="13">
        <v>1685</v>
      </c>
      <c r="AD49" s="13">
        <v>9800</v>
      </c>
      <c r="AE49" s="13">
        <v>1675</v>
      </c>
      <c r="AF49" s="13">
        <v>9800</v>
      </c>
      <c r="AG49" s="13">
        <v>1665</v>
      </c>
      <c r="AH49" s="13">
        <v>9800</v>
      </c>
      <c r="AI49" s="13">
        <v>1655</v>
      </c>
      <c r="AJ49" s="13">
        <v>9800</v>
      </c>
      <c r="AK49" s="13">
        <v>1650</v>
      </c>
      <c r="AL49" s="13">
        <v>9800</v>
      </c>
      <c r="AM49" s="13">
        <v>1645</v>
      </c>
      <c r="AN49" s="13">
        <v>9800</v>
      </c>
      <c r="AO49" s="13">
        <v>1635</v>
      </c>
      <c r="AP49" s="13">
        <v>9800</v>
      </c>
      <c r="AQ49" s="13">
        <v>1630</v>
      </c>
      <c r="AR49" s="13">
        <v>9800</v>
      </c>
      <c r="AS49" s="13">
        <v>1620</v>
      </c>
      <c r="AT49" s="85">
        <v>9800</v>
      </c>
      <c r="AU49" s="13">
        <v>1610</v>
      </c>
      <c r="AV49" s="13">
        <v>9800</v>
      </c>
      <c r="AW49" s="13">
        <v>1600</v>
      </c>
      <c r="AX49" s="13">
        <v>9800</v>
      </c>
      <c r="AY49" s="13">
        <v>1590</v>
      </c>
      <c r="AZ49" s="13">
        <v>9800</v>
      </c>
      <c r="BA49" s="13">
        <v>1580</v>
      </c>
      <c r="BB49" s="13">
        <v>9800</v>
      </c>
      <c r="BC49" s="13">
        <v>1565</v>
      </c>
      <c r="BD49" s="13">
        <v>9800</v>
      </c>
      <c r="BE49" s="13">
        <f t="shared" si="10"/>
        <v>1560</v>
      </c>
      <c r="BF49" s="13">
        <v>9800</v>
      </c>
      <c r="BG49" s="13">
        <f t="shared" si="11"/>
        <v>1550</v>
      </c>
      <c r="BH49" s="13">
        <v>9800</v>
      </c>
      <c r="BI49" s="13">
        <f t="shared" si="12"/>
        <v>1540</v>
      </c>
      <c r="BJ49" s="13">
        <v>9800</v>
      </c>
      <c r="BK49" s="13">
        <f t="shared" si="13"/>
        <v>1530</v>
      </c>
      <c r="BL49" s="13">
        <v>9800</v>
      </c>
      <c r="BM49" s="13">
        <v>1520</v>
      </c>
      <c r="BN49" s="13">
        <v>9800</v>
      </c>
      <c r="BO49" s="13">
        <f t="shared" si="14"/>
        <v>1505</v>
      </c>
      <c r="BP49" s="13">
        <v>9800</v>
      </c>
      <c r="BQ49" s="13">
        <f t="shared" si="15"/>
        <v>1495</v>
      </c>
      <c r="BR49" s="13">
        <v>9800</v>
      </c>
      <c r="BS49" s="13">
        <f t="shared" si="16"/>
        <v>1480</v>
      </c>
      <c r="BT49" s="13">
        <v>9800</v>
      </c>
      <c r="BU49" s="13">
        <f t="shared" si="17"/>
        <v>1465</v>
      </c>
      <c r="BV49" s="13">
        <v>9800</v>
      </c>
      <c r="BW49" s="13">
        <v>1455</v>
      </c>
      <c r="BX49" s="13">
        <v>9800</v>
      </c>
      <c r="BY49" s="13">
        <f t="shared" si="18"/>
        <v>1440</v>
      </c>
      <c r="BZ49" s="13">
        <v>9800</v>
      </c>
      <c r="CA49" s="13">
        <f t="shared" si="19"/>
        <v>1430</v>
      </c>
      <c r="CB49" s="13">
        <v>9800</v>
      </c>
      <c r="CC49" s="13">
        <f t="shared" si="20"/>
        <v>1415</v>
      </c>
      <c r="CD49" s="13">
        <v>9800</v>
      </c>
      <c r="CE49" s="13">
        <f t="shared" si="21"/>
        <v>1405</v>
      </c>
      <c r="CF49" s="13">
        <v>9800</v>
      </c>
      <c r="CG49" s="13">
        <v>1395</v>
      </c>
      <c r="CH49" s="13">
        <v>9800</v>
      </c>
    </row>
    <row r="50" spans="1:86" ht="15.55" customHeight="1" x14ac:dyDescent="0.55000000000000004">
      <c r="A50" s="13">
        <v>24</v>
      </c>
      <c r="B50" s="13">
        <f t="shared" si="9"/>
        <v>-400</v>
      </c>
      <c r="D50" s="13">
        <v>9700</v>
      </c>
      <c r="E50" s="63"/>
      <c r="F50" s="13">
        <v>9700</v>
      </c>
      <c r="G50" s="63"/>
      <c r="H50" s="13">
        <v>9700</v>
      </c>
      <c r="J50" s="13">
        <v>9700</v>
      </c>
      <c r="L50" s="13">
        <v>9700</v>
      </c>
      <c r="N50" s="13">
        <v>9700</v>
      </c>
      <c r="P50" s="13">
        <v>9700</v>
      </c>
      <c r="Q50" s="13">
        <v>1715</v>
      </c>
      <c r="R50" s="13">
        <v>9700</v>
      </c>
      <c r="S50" s="13">
        <v>1710</v>
      </c>
      <c r="T50" s="13">
        <v>9700</v>
      </c>
      <c r="U50" s="13">
        <v>1710</v>
      </c>
      <c r="V50" s="13">
        <v>9700</v>
      </c>
      <c r="W50" s="13">
        <v>1705</v>
      </c>
      <c r="X50" s="13">
        <v>9700</v>
      </c>
      <c r="Y50" s="13">
        <v>1705</v>
      </c>
      <c r="Z50" s="13">
        <v>9700</v>
      </c>
      <c r="AA50" s="13">
        <v>1695</v>
      </c>
      <c r="AB50" s="13">
        <v>9700</v>
      </c>
      <c r="AC50" s="13">
        <v>1690</v>
      </c>
      <c r="AD50" s="13">
        <v>9700</v>
      </c>
      <c r="AE50" s="13">
        <v>1680</v>
      </c>
      <c r="AF50" s="13">
        <v>9700</v>
      </c>
      <c r="AG50" s="13">
        <v>1670</v>
      </c>
      <c r="AH50" s="13">
        <v>9700</v>
      </c>
      <c r="AI50" s="13">
        <v>1660</v>
      </c>
      <c r="AJ50" s="13">
        <v>9700</v>
      </c>
      <c r="AK50" s="13">
        <v>1655</v>
      </c>
      <c r="AL50" s="13">
        <v>9700</v>
      </c>
      <c r="AM50" s="13">
        <v>1650</v>
      </c>
      <c r="AN50" s="13">
        <v>9700</v>
      </c>
      <c r="AO50" s="13">
        <v>1640</v>
      </c>
      <c r="AP50" s="13">
        <v>9700</v>
      </c>
      <c r="AQ50" s="13">
        <v>1635</v>
      </c>
      <c r="AR50" s="13">
        <v>9700</v>
      </c>
      <c r="AS50" s="13">
        <v>1625</v>
      </c>
      <c r="AT50" s="85">
        <v>9700</v>
      </c>
      <c r="AU50" s="13">
        <v>1615</v>
      </c>
      <c r="AV50" s="13">
        <v>9700</v>
      </c>
      <c r="AW50" s="13">
        <v>1605</v>
      </c>
      <c r="AX50" s="13">
        <v>9700</v>
      </c>
      <c r="AY50" s="13">
        <v>1595</v>
      </c>
      <c r="AZ50" s="13">
        <v>9700</v>
      </c>
      <c r="BA50" s="13">
        <v>1585</v>
      </c>
      <c r="BB50" s="13">
        <v>9700</v>
      </c>
      <c r="BC50" s="13">
        <v>1570</v>
      </c>
      <c r="BD50" s="13">
        <v>9700</v>
      </c>
      <c r="BE50" s="13">
        <f t="shared" si="10"/>
        <v>1560</v>
      </c>
      <c r="BF50" s="13">
        <v>9700</v>
      </c>
      <c r="BG50" s="13">
        <f t="shared" si="11"/>
        <v>1550</v>
      </c>
      <c r="BH50" s="13">
        <v>9700</v>
      </c>
      <c r="BI50" s="13">
        <f t="shared" si="12"/>
        <v>1540</v>
      </c>
      <c r="BJ50" s="13">
        <v>9700</v>
      </c>
      <c r="BK50" s="13">
        <f t="shared" si="13"/>
        <v>1530</v>
      </c>
      <c r="BL50" s="13">
        <v>9700</v>
      </c>
      <c r="BM50" s="13">
        <v>1520</v>
      </c>
      <c r="BN50" s="13">
        <v>9700</v>
      </c>
      <c r="BO50" s="13">
        <f t="shared" si="14"/>
        <v>1510</v>
      </c>
      <c r="BP50" s="13">
        <v>9700</v>
      </c>
      <c r="BQ50" s="13">
        <f t="shared" si="15"/>
        <v>1500</v>
      </c>
      <c r="BR50" s="13">
        <v>9700</v>
      </c>
      <c r="BS50" s="13">
        <f t="shared" si="16"/>
        <v>1485</v>
      </c>
      <c r="BT50" s="13">
        <v>9700</v>
      </c>
      <c r="BU50" s="13">
        <f t="shared" si="17"/>
        <v>1470</v>
      </c>
      <c r="BV50" s="13">
        <v>9700</v>
      </c>
      <c r="BW50" s="13">
        <v>1460</v>
      </c>
      <c r="BX50" s="13">
        <v>9700</v>
      </c>
      <c r="BY50" s="13">
        <f t="shared" si="18"/>
        <v>1445</v>
      </c>
      <c r="BZ50" s="13">
        <v>9700</v>
      </c>
      <c r="CA50" s="13">
        <f t="shared" si="19"/>
        <v>1435</v>
      </c>
      <c r="CB50" s="13">
        <v>9700</v>
      </c>
      <c r="CC50" s="13">
        <f t="shared" si="20"/>
        <v>1420</v>
      </c>
      <c r="CD50" s="13">
        <v>9700</v>
      </c>
      <c r="CE50" s="13">
        <f t="shared" si="21"/>
        <v>1410</v>
      </c>
      <c r="CF50" s="13">
        <v>9700</v>
      </c>
      <c r="CG50" s="13">
        <v>1400</v>
      </c>
      <c r="CH50" s="13">
        <v>9700</v>
      </c>
    </row>
    <row r="51" spans="1:86" ht="15.55" customHeight="1" x14ac:dyDescent="0.55000000000000004">
      <c r="A51" s="13">
        <v>25</v>
      </c>
      <c r="B51" s="13">
        <f t="shared" si="9"/>
        <v>-500</v>
      </c>
      <c r="D51" s="13">
        <v>9600</v>
      </c>
      <c r="E51" s="63"/>
      <c r="F51" s="13">
        <v>9600</v>
      </c>
      <c r="G51" s="63"/>
      <c r="H51" s="13">
        <v>9600</v>
      </c>
      <c r="J51" s="13">
        <v>9600</v>
      </c>
      <c r="L51" s="13">
        <v>9600</v>
      </c>
      <c r="N51" s="13">
        <v>9600</v>
      </c>
      <c r="P51" s="13">
        <v>9600</v>
      </c>
      <c r="R51" s="13">
        <v>9600</v>
      </c>
      <c r="S51" s="13">
        <v>1715</v>
      </c>
      <c r="T51" s="13">
        <v>9600</v>
      </c>
      <c r="U51" s="13">
        <v>1715</v>
      </c>
      <c r="V51" s="13">
        <v>9600</v>
      </c>
      <c r="W51" s="13">
        <v>1715</v>
      </c>
      <c r="X51" s="13">
        <v>9600</v>
      </c>
      <c r="Y51" s="13">
        <v>1715</v>
      </c>
      <c r="Z51" s="13">
        <v>9600</v>
      </c>
      <c r="AA51" s="13">
        <v>1700</v>
      </c>
      <c r="AB51" s="13">
        <v>9600</v>
      </c>
      <c r="AC51" s="13">
        <v>1695</v>
      </c>
      <c r="AD51" s="13">
        <v>9600</v>
      </c>
      <c r="AE51" s="13">
        <v>1685</v>
      </c>
      <c r="AF51" s="13">
        <v>9600</v>
      </c>
      <c r="AG51" s="13">
        <v>1675</v>
      </c>
      <c r="AH51" s="13">
        <v>9600</v>
      </c>
      <c r="AI51" s="13">
        <v>1665</v>
      </c>
      <c r="AJ51" s="13">
        <v>9600</v>
      </c>
      <c r="AK51" s="13">
        <v>1660</v>
      </c>
      <c r="AL51" s="13">
        <v>9600</v>
      </c>
      <c r="AM51" s="13">
        <v>1655</v>
      </c>
      <c r="AN51" s="13">
        <v>9600</v>
      </c>
      <c r="AO51" s="13">
        <v>1645</v>
      </c>
      <c r="AP51" s="13">
        <v>9600</v>
      </c>
      <c r="AQ51" s="13">
        <v>1640</v>
      </c>
      <c r="AR51" s="13">
        <v>9600</v>
      </c>
      <c r="AS51" s="13">
        <v>1530</v>
      </c>
      <c r="AT51" s="85">
        <v>9600</v>
      </c>
      <c r="AU51" s="13">
        <v>1620</v>
      </c>
      <c r="AV51" s="13">
        <v>9600</v>
      </c>
      <c r="AW51" s="13">
        <v>1610</v>
      </c>
      <c r="AX51" s="13">
        <v>9600</v>
      </c>
      <c r="AY51" s="13">
        <v>1600</v>
      </c>
      <c r="AZ51" s="13">
        <v>9600</v>
      </c>
      <c r="BA51" s="13">
        <v>1590</v>
      </c>
      <c r="BB51" s="13">
        <v>9600</v>
      </c>
      <c r="BC51" s="13">
        <v>1575</v>
      </c>
      <c r="BD51" s="13">
        <v>9600</v>
      </c>
      <c r="BE51" s="13">
        <f t="shared" si="10"/>
        <v>1565</v>
      </c>
      <c r="BF51" s="13">
        <v>9600</v>
      </c>
      <c r="BG51" s="13">
        <f t="shared" si="11"/>
        <v>1555</v>
      </c>
      <c r="BH51" s="13">
        <v>9600</v>
      </c>
      <c r="BI51" s="13">
        <f t="shared" si="12"/>
        <v>1545</v>
      </c>
      <c r="BJ51" s="13">
        <v>9600</v>
      </c>
      <c r="BK51" s="13">
        <f t="shared" si="13"/>
        <v>1535</v>
      </c>
      <c r="BL51" s="13">
        <v>9600</v>
      </c>
      <c r="BM51" s="13">
        <v>1525</v>
      </c>
      <c r="BN51" s="13">
        <v>9600</v>
      </c>
      <c r="BO51" s="13">
        <f t="shared" si="14"/>
        <v>1515</v>
      </c>
      <c r="BP51" s="13">
        <v>9600</v>
      </c>
      <c r="BQ51" s="13">
        <f t="shared" si="15"/>
        <v>1505</v>
      </c>
      <c r="BR51" s="13">
        <v>9600</v>
      </c>
      <c r="BS51" s="13">
        <f t="shared" si="16"/>
        <v>1490</v>
      </c>
      <c r="BT51" s="13">
        <v>9600</v>
      </c>
      <c r="BU51" s="13">
        <f t="shared" si="17"/>
        <v>1475</v>
      </c>
      <c r="BV51" s="13">
        <v>9600</v>
      </c>
      <c r="BW51" s="13">
        <v>1465</v>
      </c>
      <c r="BX51" s="13">
        <v>9600</v>
      </c>
      <c r="BY51" s="13">
        <f t="shared" si="18"/>
        <v>1450</v>
      </c>
      <c r="BZ51" s="13">
        <v>9600</v>
      </c>
      <c r="CA51" s="13">
        <f t="shared" si="19"/>
        <v>1440</v>
      </c>
      <c r="CB51" s="13">
        <v>9600</v>
      </c>
      <c r="CC51" s="13">
        <f t="shared" si="20"/>
        <v>1425</v>
      </c>
      <c r="CD51" s="13">
        <v>9600</v>
      </c>
      <c r="CE51" s="13">
        <f t="shared" si="21"/>
        <v>1415</v>
      </c>
      <c r="CF51" s="13">
        <v>9600</v>
      </c>
      <c r="CG51" s="13">
        <v>1405</v>
      </c>
      <c r="CH51" s="13">
        <v>9600</v>
      </c>
    </row>
    <row r="52" spans="1:86" ht="15.55" customHeight="1" x14ac:dyDescent="0.55000000000000004">
      <c r="A52" s="13">
        <v>26</v>
      </c>
      <c r="B52" s="13">
        <f t="shared" si="9"/>
        <v>-600</v>
      </c>
      <c r="D52" s="13">
        <v>9500</v>
      </c>
      <c r="E52" s="63"/>
      <c r="F52" s="13">
        <v>9500</v>
      </c>
      <c r="G52" s="63"/>
      <c r="H52" s="13">
        <v>9500</v>
      </c>
      <c r="J52" s="13">
        <v>9500</v>
      </c>
      <c r="L52" s="13">
        <v>9500</v>
      </c>
      <c r="N52" s="13">
        <v>9500</v>
      </c>
      <c r="P52" s="13">
        <v>9500</v>
      </c>
      <c r="R52" s="13">
        <v>9500</v>
      </c>
      <c r="T52" s="13">
        <v>9500</v>
      </c>
      <c r="V52" s="13">
        <v>9500</v>
      </c>
      <c r="X52" s="13">
        <v>9500</v>
      </c>
      <c r="Z52" s="13">
        <v>9500</v>
      </c>
      <c r="AA52" s="13">
        <v>1705</v>
      </c>
      <c r="AB52" s="13">
        <v>9500</v>
      </c>
      <c r="AC52" s="13">
        <v>1700</v>
      </c>
      <c r="AD52" s="13">
        <v>9500</v>
      </c>
      <c r="AE52" s="13">
        <v>1690</v>
      </c>
      <c r="AF52" s="13">
        <v>9500</v>
      </c>
      <c r="AG52" s="13">
        <v>1680</v>
      </c>
      <c r="AH52" s="13">
        <v>9500</v>
      </c>
      <c r="AI52" s="13">
        <v>1670</v>
      </c>
      <c r="AJ52" s="13">
        <v>9500</v>
      </c>
      <c r="AK52" s="13">
        <v>1665</v>
      </c>
      <c r="AL52" s="13">
        <v>9500</v>
      </c>
      <c r="AM52" s="13">
        <v>1660</v>
      </c>
      <c r="AN52" s="13">
        <v>9500</v>
      </c>
      <c r="AO52" s="13">
        <v>1650</v>
      </c>
      <c r="AP52" s="13">
        <v>9500</v>
      </c>
      <c r="AQ52" s="13">
        <v>1645</v>
      </c>
      <c r="AR52" s="13">
        <v>9500</v>
      </c>
      <c r="AS52" s="13">
        <v>1635</v>
      </c>
      <c r="AT52" s="85">
        <v>9500</v>
      </c>
      <c r="AU52" s="13">
        <v>1625</v>
      </c>
      <c r="AV52" s="13">
        <v>9500</v>
      </c>
      <c r="AW52" s="13">
        <v>1615</v>
      </c>
      <c r="AX52" s="13">
        <v>9500</v>
      </c>
      <c r="AY52" s="13">
        <v>1605</v>
      </c>
      <c r="AZ52" s="13">
        <v>9500</v>
      </c>
      <c r="BA52" s="13">
        <v>1595</v>
      </c>
      <c r="BB52" s="13">
        <v>9500</v>
      </c>
      <c r="BC52" s="13">
        <v>1580</v>
      </c>
      <c r="BD52" s="13">
        <v>9500</v>
      </c>
      <c r="BE52" s="13">
        <f t="shared" si="10"/>
        <v>1565</v>
      </c>
      <c r="BF52" s="13">
        <v>9500</v>
      </c>
      <c r="BG52" s="13">
        <f t="shared" si="11"/>
        <v>1555</v>
      </c>
      <c r="BH52" s="13">
        <v>9500</v>
      </c>
      <c r="BI52" s="13">
        <f t="shared" si="12"/>
        <v>1545</v>
      </c>
      <c r="BJ52" s="13">
        <v>9500</v>
      </c>
      <c r="BK52" s="13">
        <f t="shared" si="13"/>
        <v>1535</v>
      </c>
      <c r="BL52" s="13">
        <v>9500</v>
      </c>
      <c r="BM52" s="13">
        <v>1525</v>
      </c>
      <c r="BN52" s="13">
        <v>9500</v>
      </c>
      <c r="BO52" s="13">
        <f t="shared" si="14"/>
        <v>1515</v>
      </c>
      <c r="BP52" s="13">
        <v>9500</v>
      </c>
      <c r="BQ52" s="13">
        <f t="shared" si="15"/>
        <v>1505</v>
      </c>
      <c r="BR52" s="13">
        <v>9500</v>
      </c>
      <c r="BS52" s="13">
        <f t="shared" si="16"/>
        <v>1490</v>
      </c>
      <c r="BT52" s="13">
        <v>9500</v>
      </c>
      <c r="BU52" s="13">
        <f t="shared" si="17"/>
        <v>1475</v>
      </c>
      <c r="BV52" s="13">
        <v>9500</v>
      </c>
      <c r="BW52" s="13">
        <v>1465</v>
      </c>
      <c r="BX52" s="13">
        <v>9500</v>
      </c>
      <c r="BY52" s="13">
        <f t="shared" si="18"/>
        <v>1450</v>
      </c>
      <c r="BZ52" s="13">
        <v>9500</v>
      </c>
      <c r="CA52" s="13">
        <f t="shared" si="19"/>
        <v>1440</v>
      </c>
      <c r="CB52" s="13">
        <v>9500</v>
      </c>
      <c r="CC52" s="13">
        <f t="shared" si="20"/>
        <v>1425</v>
      </c>
      <c r="CD52" s="13">
        <v>9500</v>
      </c>
      <c r="CE52" s="13">
        <f t="shared" si="21"/>
        <v>1415</v>
      </c>
      <c r="CF52" s="13">
        <v>9500</v>
      </c>
      <c r="CG52" s="13">
        <v>1405</v>
      </c>
      <c r="CH52" s="13">
        <v>9500</v>
      </c>
    </row>
    <row r="53" spans="1:86" ht="15.55" customHeight="1" x14ac:dyDescent="0.55000000000000004">
      <c r="D53" s="13">
        <v>9400</v>
      </c>
      <c r="E53" s="63"/>
      <c r="F53" s="13">
        <v>9400</v>
      </c>
      <c r="G53" s="63"/>
      <c r="H53" s="13">
        <v>9400</v>
      </c>
      <c r="J53" s="13">
        <v>9400</v>
      </c>
      <c r="L53" s="13">
        <v>9400</v>
      </c>
      <c r="N53" s="13">
        <v>9400</v>
      </c>
      <c r="P53" s="13">
        <v>9400</v>
      </c>
      <c r="R53" s="13">
        <v>9400</v>
      </c>
      <c r="T53" s="13">
        <v>9400</v>
      </c>
      <c r="V53" s="13">
        <v>9400</v>
      </c>
      <c r="X53" s="13">
        <v>9400</v>
      </c>
      <c r="Z53" s="13">
        <v>9400</v>
      </c>
      <c r="AA53" s="13">
        <v>1710</v>
      </c>
      <c r="AB53" s="13">
        <v>9400</v>
      </c>
      <c r="AC53" s="13">
        <v>1705</v>
      </c>
      <c r="AD53" s="13">
        <v>9400</v>
      </c>
      <c r="AE53" s="13">
        <v>1690</v>
      </c>
      <c r="AF53" s="13">
        <v>9400</v>
      </c>
      <c r="AG53" s="13">
        <v>1680</v>
      </c>
      <c r="AH53" s="13">
        <v>9400</v>
      </c>
      <c r="AI53" s="13">
        <v>1675</v>
      </c>
      <c r="AJ53" s="13">
        <v>9400</v>
      </c>
      <c r="AK53" s="13">
        <v>1670</v>
      </c>
      <c r="AL53" s="13">
        <v>9400</v>
      </c>
      <c r="AM53" s="13">
        <v>1665</v>
      </c>
      <c r="AN53" s="13">
        <v>9400</v>
      </c>
      <c r="AO53" s="13">
        <v>1655</v>
      </c>
      <c r="AP53" s="13">
        <v>9400</v>
      </c>
      <c r="AQ53" s="13">
        <v>1650</v>
      </c>
      <c r="AR53" s="13">
        <v>9400</v>
      </c>
      <c r="AS53" s="13">
        <v>1640</v>
      </c>
      <c r="AT53" s="85">
        <v>9400</v>
      </c>
      <c r="AU53" s="13">
        <v>1630</v>
      </c>
      <c r="AV53" s="13">
        <v>9400</v>
      </c>
      <c r="AW53" s="13">
        <v>1620</v>
      </c>
      <c r="AX53" s="13">
        <v>9400</v>
      </c>
      <c r="AY53" s="13">
        <v>1610</v>
      </c>
      <c r="AZ53" s="13">
        <v>9400</v>
      </c>
      <c r="BA53" s="13">
        <v>1600</v>
      </c>
      <c r="BB53" s="13">
        <v>9400</v>
      </c>
      <c r="BC53" s="13">
        <v>1585</v>
      </c>
      <c r="BD53" s="13">
        <v>9400</v>
      </c>
      <c r="BE53" s="13">
        <f t="shared" si="10"/>
        <v>1570</v>
      </c>
      <c r="BF53" s="13">
        <v>9400</v>
      </c>
      <c r="BG53" s="13">
        <f t="shared" si="11"/>
        <v>1560</v>
      </c>
      <c r="BH53" s="13">
        <v>9400</v>
      </c>
      <c r="BI53" s="13">
        <f t="shared" si="12"/>
        <v>1550</v>
      </c>
      <c r="BJ53" s="13">
        <v>9400</v>
      </c>
      <c r="BK53" s="13">
        <f t="shared" si="13"/>
        <v>1540</v>
      </c>
      <c r="BL53" s="13">
        <v>9400</v>
      </c>
      <c r="BM53" s="13">
        <v>1530</v>
      </c>
      <c r="BN53" s="13">
        <v>9400</v>
      </c>
      <c r="BO53" s="13">
        <f t="shared" si="14"/>
        <v>1520</v>
      </c>
      <c r="BP53" s="13">
        <v>9400</v>
      </c>
      <c r="BQ53" s="13">
        <f t="shared" si="15"/>
        <v>1510</v>
      </c>
      <c r="BR53" s="13">
        <v>9400</v>
      </c>
      <c r="BS53" s="13">
        <f t="shared" si="16"/>
        <v>1495</v>
      </c>
      <c r="BT53" s="13">
        <v>9400</v>
      </c>
      <c r="BU53" s="13">
        <f t="shared" si="17"/>
        <v>1480</v>
      </c>
      <c r="BV53" s="13">
        <v>9400</v>
      </c>
      <c r="BW53" s="13">
        <v>1470</v>
      </c>
      <c r="BX53" s="13">
        <v>9400</v>
      </c>
      <c r="BY53" s="13">
        <f t="shared" si="18"/>
        <v>1455</v>
      </c>
      <c r="BZ53" s="13">
        <v>9400</v>
      </c>
      <c r="CA53" s="13">
        <f t="shared" si="19"/>
        <v>1445</v>
      </c>
      <c r="CB53" s="13">
        <v>9400</v>
      </c>
      <c r="CC53" s="13">
        <f t="shared" si="20"/>
        <v>1430</v>
      </c>
      <c r="CD53" s="13">
        <v>9400</v>
      </c>
      <c r="CE53" s="13">
        <f t="shared" si="21"/>
        <v>1420</v>
      </c>
      <c r="CF53" s="13">
        <v>9400</v>
      </c>
      <c r="CG53" s="13">
        <v>1410</v>
      </c>
      <c r="CH53" s="13">
        <v>9400</v>
      </c>
    </row>
    <row r="54" spans="1:86" ht="15.55" customHeight="1" x14ac:dyDescent="0.55000000000000004">
      <c r="D54" s="13">
        <v>9300</v>
      </c>
      <c r="E54" s="63"/>
      <c r="F54" s="13">
        <v>9300</v>
      </c>
      <c r="G54" s="63"/>
      <c r="H54" s="13">
        <v>9300</v>
      </c>
      <c r="J54" s="13">
        <v>9300</v>
      </c>
      <c r="L54" s="13">
        <v>9300</v>
      </c>
      <c r="N54" s="13">
        <v>9300</v>
      </c>
      <c r="P54" s="13">
        <v>9300</v>
      </c>
      <c r="R54" s="13">
        <v>9300</v>
      </c>
      <c r="T54" s="13">
        <v>9300</v>
      </c>
      <c r="V54" s="13">
        <v>9300</v>
      </c>
      <c r="X54" s="13">
        <v>9300</v>
      </c>
      <c r="Z54" s="13">
        <v>9300</v>
      </c>
      <c r="AA54" s="13">
        <v>1710</v>
      </c>
      <c r="AB54" s="13">
        <v>9300</v>
      </c>
      <c r="AC54" s="13">
        <v>1705</v>
      </c>
      <c r="AD54" s="13">
        <v>9300</v>
      </c>
      <c r="AE54" s="13">
        <v>1695</v>
      </c>
      <c r="AF54" s="13">
        <v>9300</v>
      </c>
      <c r="AG54" s="13">
        <v>1685</v>
      </c>
      <c r="AH54" s="13">
        <v>9300</v>
      </c>
      <c r="AI54" s="13">
        <v>1675</v>
      </c>
      <c r="AJ54" s="13">
        <v>9300</v>
      </c>
      <c r="AK54" s="13">
        <v>1670</v>
      </c>
      <c r="AL54" s="13">
        <v>9300</v>
      </c>
      <c r="AM54" s="13">
        <v>1665</v>
      </c>
      <c r="AN54" s="13">
        <v>9300</v>
      </c>
      <c r="AO54" s="13">
        <v>1660</v>
      </c>
      <c r="AP54" s="13">
        <v>9300</v>
      </c>
      <c r="AQ54" s="13">
        <v>1655</v>
      </c>
      <c r="AR54" s="13">
        <v>9300</v>
      </c>
      <c r="AS54" s="13">
        <v>1645</v>
      </c>
      <c r="AT54" s="85">
        <v>9300</v>
      </c>
      <c r="AU54" s="13">
        <v>1635</v>
      </c>
      <c r="AV54" s="13">
        <v>9300</v>
      </c>
      <c r="AW54" s="13">
        <v>1625</v>
      </c>
      <c r="AX54" s="13">
        <v>9300</v>
      </c>
      <c r="AY54" s="13">
        <v>1615</v>
      </c>
      <c r="AZ54" s="13">
        <v>9300</v>
      </c>
      <c r="BA54" s="13">
        <v>1605</v>
      </c>
      <c r="BB54" s="13">
        <v>9300</v>
      </c>
      <c r="BC54" s="13">
        <v>1590</v>
      </c>
      <c r="BD54" s="13">
        <v>9300</v>
      </c>
      <c r="BE54" s="13">
        <f t="shared" si="10"/>
        <v>1575</v>
      </c>
      <c r="BF54" s="13">
        <v>9300</v>
      </c>
      <c r="BG54" s="13">
        <f t="shared" si="11"/>
        <v>1565</v>
      </c>
      <c r="BH54" s="13">
        <v>9300</v>
      </c>
      <c r="BI54" s="13">
        <f t="shared" si="12"/>
        <v>1555</v>
      </c>
      <c r="BJ54" s="13">
        <v>9300</v>
      </c>
      <c r="BK54" s="13">
        <f t="shared" si="13"/>
        <v>1545</v>
      </c>
      <c r="BL54" s="13">
        <v>9300</v>
      </c>
      <c r="BM54" s="13">
        <v>1535</v>
      </c>
      <c r="BN54" s="13">
        <v>9300</v>
      </c>
      <c r="BO54" s="13">
        <f t="shared" si="14"/>
        <v>1525</v>
      </c>
      <c r="BP54" s="13">
        <v>9300</v>
      </c>
      <c r="BQ54" s="13">
        <f t="shared" si="15"/>
        <v>1515</v>
      </c>
      <c r="BR54" s="13">
        <v>9300</v>
      </c>
      <c r="BS54" s="13">
        <f t="shared" si="16"/>
        <v>1500</v>
      </c>
      <c r="BT54" s="13">
        <v>9300</v>
      </c>
      <c r="BU54" s="13">
        <f t="shared" si="17"/>
        <v>1485</v>
      </c>
      <c r="BV54" s="13">
        <v>9300</v>
      </c>
      <c r="BW54" s="13">
        <v>1475</v>
      </c>
      <c r="BX54" s="13">
        <v>9300</v>
      </c>
      <c r="BY54" s="13">
        <f t="shared" si="18"/>
        <v>1460</v>
      </c>
      <c r="BZ54" s="13">
        <v>9300</v>
      </c>
      <c r="CA54" s="13">
        <f t="shared" si="19"/>
        <v>1450</v>
      </c>
      <c r="CB54" s="13">
        <v>9300</v>
      </c>
      <c r="CC54" s="13">
        <f t="shared" si="20"/>
        <v>1435</v>
      </c>
      <c r="CD54" s="13">
        <v>9300</v>
      </c>
      <c r="CE54" s="13">
        <f t="shared" si="21"/>
        <v>1425</v>
      </c>
      <c r="CF54" s="13">
        <v>9300</v>
      </c>
      <c r="CG54" s="13">
        <v>1415</v>
      </c>
      <c r="CH54" s="13">
        <v>9300</v>
      </c>
    </row>
    <row r="55" spans="1:86" ht="15.55" customHeight="1" x14ac:dyDescent="0.55000000000000004">
      <c r="D55" s="13">
        <v>9200</v>
      </c>
      <c r="E55" s="63"/>
      <c r="F55" s="13">
        <v>9200</v>
      </c>
      <c r="G55" s="63"/>
      <c r="H55" s="13">
        <v>9200</v>
      </c>
      <c r="J55" s="13">
        <v>9200</v>
      </c>
      <c r="L55" s="13">
        <v>9200</v>
      </c>
      <c r="N55" s="13">
        <v>9200</v>
      </c>
      <c r="P55" s="13">
        <v>9200</v>
      </c>
      <c r="R55" s="13">
        <v>9200</v>
      </c>
      <c r="T55" s="13">
        <v>9200</v>
      </c>
      <c r="V55" s="13">
        <v>9200</v>
      </c>
      <c r="X55" s="13">
        <v>9200</v>
      </c>
      <c r="Z55" s="13">
        <v>9200</v>
      </c>
      <c r="AA55" s="13">
        <v>1715</v>
      </c>
      <c r="AB55" s="13">
        <v>9200</v>
      </c>
      <c r="AC55" s="13">
        <v>1710</v>
      </c>
      <c r="AD55" s="13">
        <v>9200</v>
      </c>
      <c r="AE55" s="13">
        <v>1700</v>
      </c>
      <c r="AF55" s="13">
        <v>9200</v>
      </c>
      <c r="AG55" s="13">
        <v>1690</v>
      </c>
      <c r="AH55" s="13">
        <v>9200</v>
      </c>
      <c r="AI55" s="13">
        <v>1680</v>
      </c>
      <c r="AJ55" s="13">
        <v>9200</v>
      </c>
      <c r="AK55" s="13">
        <v>1675</v>
      </c>
      <c r="AL55" s="13">
        <v>9200</v>
      </c>
      <c r="AM55" s="13">
        <v>1670</v>
      </c>
      <c r="AN55" s="13">
        <v>9200</v>
      </c>
      <c r="AO55" s="13">
        <v>1665</v>
      </c>
      <c r="AP55" s="13">
        <v>9200</v>
      </c>
      <c r="AQ55" s="13">
        <v>1660</v>
      </c>
      <c r="AR55" s="13">
        <v>9200</v>
      </c>
      <c r="AS55" s="13">
        <v>1650</v>
      </c>
      <c r="AT55" s="85">
        <v>9200</v>
      </c>
      <c r="AU55" s="13">
        <v>1640</v>
      </c>
      <c r="AV55" s="13">
        <v>9200</v>
      </c>
      <c r="AW55" s="13">
        <v>1630</v>
      </c>
      <c r="AX55" s="13">
        <v>9200</v>
      </c>
      <c r="AY55" s="13">
        <v>1620</v>
      </c>
      <c r="AZ55" s="13">
        <v>9200</v>
      </c>
      <c r="BA55" s="13">
        <v>1610</v>
      </c>
      <c r="BB55" s="13">
        <v>9200</v>
      </c>
      <c r="BC55" s="13">
        <v>1595</v>
      </c>
      <c r="BD55" s="13">
        <v>9200</v>
      </c>
      <c r="BE55" s="13">
        <f t="shared" si="10"/>
        <v>1580</v>
      </c>
      <c r="BF55" s="13">
        <v>9200</v>
      </c>
      <c r="BG55" s="13">
        <f t="shared" si="11"/>
        <v>1570</v>
      </c>
      <c r="BH55" s="13">
        <v>9200</v>
      </c>
      <c r="BI55" s="13">
        <f t="shared" si="12"/>
        <v>1560</v>
      </c>
      <c r="BJ55" s="13">
        <v>9200</v>
      </c>
      <c r="BK55" s="13">
        <f t="shared" si="13"/>
        <v>1550</v>
      </c>
      <c r="BL55" s="13">
        <v>9200</v>
      </c>
      <c r="BM55" s="13">
        <v>1540</v>
      </c>
      <c r="BN55" s="13">
        <v>9200</v>
      </c>
      <c r="BO55" s="13">
        <f t="shared" si="14"/>
        <v>1530</v>
      </c>
      <c r="BP55" s="13">
        <v>9200</v>
      </c>
      <c r="BQ55" s="13">
        <f t="shared" si="15"/>
        <v>1520</v>
      </c>
      <c r="BR55" s="13">
        <v>9200</v>
      </c>
      <c r="BS55" s="13">
        <f t="shared" si="16"/>
        <v>1505</v>
      </c>
      <c r="BT55" s="13">
        <v>9200</v>
      </c>
      <c r="BU55" s="13">
        <f t="shared" si="17"/>
        <v>1490</v>
      </c>
      <c r="BV55" s="13">
        <v>9200</v>
      </c>
      <c r="BW55" s="13">
        <v>1480</v>
      </c>
      <c r="BX55" s="13">
        <v>9200</v>
      </c>
      <c r="BY55" s="13">
        <f t="shared" si="18"/>
        <v>1465</v>
      </c>
      <c r="BZ55" s="13">
        <v>9200</v>
      </c>
      <c r="CA55" s="13">
        <f t="shared" si="19"/>
        <v>1455</v>
      </c>
      <c r="CB55" s="13">
        <v>9200</v>
      </c>
      <c r="CC55" s="13">
        <f t="shared" si="20"/>
        <v>1440</v>
      </c>
      <c r="CD55" s="13">
        <v>9200</v>
      </c>
      <c r="CE55" s="13">
        <f t="shared" si="21"/>
        <v>1430</v>
      </c>
      <c r="CF55" s="13">
        <v>9200</v>
      </c>
      <c r="CG55" s="13">
        <v>1420</v>
      </c>
      <c r="CH55" s="13">
        <v>9200</v>
      </c>
    </row>
    <row r="56" spans="1:86" ht="15.55" customHeight="1" x14ac:dyDescent="0.55000000000000004">
      <c r="D56" s="13">
        <v>9100</v>
      </c>
      <c r="E56" s="63"/>
      <c r="F56" s="13">
        <v>9100</v>
      </c>
      <c r="G56" s="63"/>
      <c r="H56" s="13">
        <v>9100</v>
      </c>
      <c r="J56" s="13">
        <v>9100</v>
      </c>
      <c r="L56" s="13">
        <v>9100</v>
      </c>
      <c r="N56" s="13">
        <v>9100</v>
      </c>
      <c r="P56" s="13">
        <v>9100</v>
      </c>
      <c r="R56" s="13">
        <v>9100</v>
      </c>
      <c r="T56" s="13">
        <v>9100</v>
      </c>
      <c r="V56" s="13">
        <v>9100</v>
      </c>
      <c r="X56" s="13">
        <v>9100</v>
      </c>
      <c r="Z56" s="13">
        <v>9100</v>
      </c>
      <c r="AB56" s="13">
        <v>9100</v>
      </c>
      <c r="AC56" s="13">
        <v>1710</v>
      </c>
      <c r="AD56" s="13">
        <v>9100</v>
      </c>
      <c r="AE56" s="13">
        <v>1705</v>
      </c>
      <c r="AF56" s="13">
        <v>9100</v>
      </c>
      <c r="AG56" s="13">
        <v>1690</v>
      </c>
      <c r="AH56" s="13">
        <v>9100</v>
      </c>
      <c r="AI56" s="13">
        <v>1680</v>
      </c>
      <c r="AJ56" s="13">
        <v>9100</v>
      </c>
      <c r="AK56" s="13">
        <v>1675</v>
      </c>
      <c r="AL56" s="13">
        <v>9100</v>
      </c>
      <c r="AM56" s="13">
        <v>1670</v>
      </c>
      <c r="AN56" s="13">
        <v>9100</v>
      </c>
      <c r="AO56" s="13">
        <v>1665</v>
      </c>
      <c r="AP56" s="13">
        <v>9100</v>
      </c>
      <c r="AQ56" s="13">
        <v>1660</v>
      </c>
      <c r="AR56" s="13">
        <v>9100</v>
      </c>
      <c r="AS56" s="13">
        <v>1655</v>
      </c>
      <c r="AT56" s="85">
        <v>9100</v>
      </c>
      <c r="AU56" s="13">
        <v>1645</v>
      </c>
      <c r="AV56" s="13">
        <v>9100</v>
      </c>
      <c r="AW56" s="13">
        <v>1635</v>
      </c>
      <c r="AX56" s="13">
        <v>9100</v>
      </c>
      <c r="AY56" s="13">
        <v>1625</v>
      </c>
      <c r="AZ56" s="13">
        <v>9100</v>
      </c>
      <c r="BA56" s="13">
        <v>1615</v>
      </c>
      <c r="BB56" s="13">
        <v>9100</v>
      </c>
      <c r="BC56" s="13">
        <v>1600</v>
      </c>
      <c r="BD56" s="13">
        <v>9100</v>
      </c>
      <c r="BE56" s="13">
        <f t="shared" si="10"/>
        <v>1585</v>
      </c>
      <c r="BF56" s="13">
        <v>9100</v>
      </c>
      <c r="BG56" s="13">
        <f t="shared" si="11"/>
        <v>1575</v>
      </c>
      <c r="BH56" s="13">
        <v>9100</v>
      </c>
      <c r="BI56" s="13">
        <f t="shared" si="12"/>
        <v>1565</v>
      </c>
      <c r="BJ56" s="13">
        <v>9100</v>
      </c>
      <c r="BK56" s="13">
        <f t="shared" si="13"/>
        <v>1555</v>
      </c>
      <c r="BL56" s="13">
        <v>9100</v>
      </c>
      <c r="BM56" s="13">
        <v>1545</v>
      </c>
      <c r="BN56" s="13">
        <v>9100</v>
      </c>
      <c r="BO56" s="13">
        <f t="shared" si="14"/>
        <v>1535</v>
      </c>
      <c r="BP56" s="13">
        <v>9100</v>
      </c>
      <c r="BQ56" s="13">
        <f t="shared" si="15"/>
        <v>1525</v>
      </c>
      <c r="BR56" s="13">
        <v>9100</v>
      </c>
      <c r="BS56" s="13">
        <f t="shared" si="16"/>
        <v>1510</v>
      </c>
      <c r="BT56" s="13">
        <v>9100</v>
      </c>
      <c r="BU56" s="13">
        <f t="shared" si="17"/>
        <v>1495</v>
      </c>
      <c r="BV56" s="13">
        <v>9100</v>
      </c>
      <c r="BW56" s="13">
        <v>1485</v>
      </c>
      <c r="BX56" s="13">
        <v>9100</v>
      </c>
      <c r="BY56" s="13">
        <f t="shared" si="18"/>
        <v>1470</v>
      </c>
      <c r="BZ56" s="13">
        <v>9100</v>
      </c>
      <c r="CA56" s="13">
        <f t="shared" si="19"/>
        <v>1460</v>
      </c>
      <c r="CB56" s="13">
        <v>9100</v>
      </c>
      <c r="CC56" s="13">
        <f t="shared" si="20"/>
        <v>1445</v>
      </c>
      <c r="CD56" s="13">
        <v>9100</v>
      </c>
      <c r="CE56" s="13">
        <f t="shared" si="21"/>
        <v>1435</v>
      </c>
      <c r="CF56" s="13">
        <v>9100</v>
      </c>
      <c r="CG56" s="13">
        <v>1425</v>
      </c>
      <c r="CH56" s="13">
        <v>9100</v>
      </c>
    </row>
    <row r="57" spans="1:86" ht="15.55" customHeight="1" x14ac:dyDescent="0.55000000000000004">
      <c r="D57" s="13">
        <v>9000</v>
      </c>
      <c r="E57" s="63"/>
      <c r="F57" s="13">
        <v>9000</v>
      </c>
      <c r="G57" s="63"/>
      <c r="H57" s="13">
        <v>9000</v>
      </c>
      <c r="J57" s="13">
        <v>9000</v>
      </c>
      <c r="L57" s="13">
        <v>9000</v>
      </c>
      <c r="N57" s="13">
        <v>9000</v>
      </c>
      <c r="P57" s="13">
        <v>9000</v>
      </c>
      <c r="R57" s="13">
        <v>9000</v>
      </c>
      <c r="T57" s="13">
        <v>9000</v>
      </c>
      <c r="V57" s="13">
        <v>9000</v>
      </c>
      <c r="X57" s="13">
        <v>9000</v>
      </c>
      <c r="Z57" s="13">
        <v>9000</v>
      </c>
      <c r="AB57" s="13">
        <v>9000</v>
      </c>
      <c r="AC57" s="13">
        <v>1715</v>
      </c>
      <c r="AD57" s="13">
        <v>9000</v>
      </c>
      <c r="AE57" s="13">
        <v>1705</v>
      </c>
      <c r="AF57" s="13">
        <v>9000</v>
      </c>
      <c r="AG57" s="13">
        <v>1695</v>
      </c>
      <c r="AH57" s="13">
        <v>9000</v>
      </c>
      <c r="AI57" s="13">
        <v>1685</v>
      </c>
      <c r="AJ57" s="13">
        <v>9000</v>
      </c>
      <c r="AK57" s="13">
        <v>1680</v>
      </c>
      <c r="AL57" s="13">
        <v>9000</v>
      </c>
      <c r="AM57" s="13">
        <v>1675</v>
      </c>
      <c r="AN57" s="13">
        <v>9000</v>
      </c>
      <c r="AO57" s="13">
        <v>1670</v>
      </c>
      <c r="AP57" s="13">
        <v>9000</v>
      </c>
      <c r="AQ57" s="13">
        <v>1665</v>
      </c>
      <c r="AR57" s="13">
        <v>9000</v>
      </c>
      <c r="AS57" s="13">
        <v>1660</v>
      </c>
      <c r="AT57" s="85">
        <v>9000</v>
      </c>
      <c r="AU57" s="13">
        <v>1650</v>
      </c>
      <c r="AV57" s="13">
        <v>9000</v>
      </c>
      <c r="AW57" s="13">
        <v>1640</v>
      </c>
      <c r="AX57" s="13">
        <v>9000</v>
      </c>
      <c r="AY57" s="13">
        <v>1630</v>
      </c>
      <c r="AZ57" s="13">
        <v>9000</v>
      </c>
      <c r="BA57" s="13">
        <v>1620</v>
      </c>
      <c r="BB57" s="13">
        <v>9000</v>
      </c>
      <c r="BC57" s="13">
        <v>1605</v>
      </c>
      <c r="BD57" s="13">
        <v>9000</v>
      </c>
      <c r="BE57" s="13">
        <f t="shared" si="10"/>
        <v>1590</v>
      </c>
      <c r="BF57" s="13">
        <v>9000</v>
      </c>
      <c r="BG57" s="13">
        <f t="shared" si="11"/>
        <v>1580</v>
      </c>
      <c r="BH57" s="13">
        <v>9000</v>
      </c>
      <c r="BI57" s="13">
        <f t="shared" si="12"/>
        <v>1570</v>
      </c>
      <c r="BJ57" s="13">
        <v>9000</v>
      </c>
      <c r="BK57" s="13">
        <f t="shared" si="13"/>
        <v>1560</v>
      </c>
      <c r="BL57" s="13">
        <v>9000</v>
      </c>
      <c r="BM57" s="13">
        <v>1550</v>
      </c>
      <c r="BN57" s="13">
        <v>9000</v>
      </c>
      <c r="BO57" s="13">
        <f t="shared" si="14"/>
        <v>1540</v>
      </c>
      <c r="BP57" s="13">
        <v>9000</v>
      </c>
      <c r="BQ57" s="13">
        <f t="shared" si="15"/>
        <v>1530</v>
      </c>
      <c r="BR57" s="13">
        <v>9000</v>
      </c>
      <c r="BS57" s="13">
        <f t="shared" si="16"/>
        <v>1515</v>
      </c>
      <c r="BT57" s="13">
        <v>9000</v>
      </c>
      <c r="BU57" s="13">
        <f t="shared" si="17"/>
        <v>1500</v>
      </c>
      <c r="BV57" s="13">
        <v>9000</v>
      </c>
      <c r="BW57" s="13">
        <v>1490</v>
      </c>
      <c r="BX57" s="13">
        <v>9000</v>
      </c>
      <c r="BY57" s="13">
        <f t="shared" si="18"/>
        <v>1475</v>
      </c>
      <c r="BZ57" s="13">
        <v>9000</v>
      </c>
      <c r="CA57" s="13">
        <f t="shared" si="19"/>
        <v>1465</v>
      </c>
      <c r="CB57" s="13">
        <v>9000</v>
      </c>
      <c r="CC57" s="13">
        <f t="shared" si="20"/>
        <v>1450</v>
      </c>
      <c r="CD57" s="13">
        <v>9000</v>
      </c>
      <c r="CE57" s="13">
        <f t="shared" si="21"/>
        <v>1440</v>
      </c>
      <c r="CF57" s="13">
        <v>9000</v>
      </c>
      <c r="CG57" s="13">
        <v>1430</v>
      </c>
      <c r="CH57" s="13">
        <v>9000</v>
      </c>
    </row>
    <row r="58" spans="1:86" ht="15.55" customHeight="1" x14ac:dyDescent="0.55000000000000004">
      <c r="D58" s="13">
        <v>8900</v>
      </c>
      <c r="E58" s="63"/>
      <c r="F58" s="13">
        <v>8900</v>
      </c>
      <c r="G58" s="63"/>
      <c r="H58" s="13">
        <v>8900</v>
      </c>
      <c r="J58" s="13">
        <v>8900</v>
      </c>
      <c r="L58" s="13">
        <v>8900</v>
      </c>
      <c r="N58" s="13">
        <v>8900</v>
      </c>
      <c r="P58" s="13">
        <v>8900</v>
      </c>
      <c r="R58" s="13">
        <v>8900</v>
      </c>
      <c r="T58" s="13">
        <v>8900</v>
      </c>
      <c r="V58" s="13">
        <v>8900</v>
      </c>
      <c r="X58" s="13">
        <v>8900</v>
      </c>
      <c r="Z58" s="13">
        <v>8900</v>
      </c>
      <c r="AB58" s="13">
        <v>8900</v>
      </c>
      <c r="AD58" s="13">
        <v>8900</v>
      </c>
      <c r="AE58" s="13">
        <v>1710</v>
      </c>
      <c r="AF58" s="13">
        <v>8900</v>
      </c>
      <c r="AG58" s="13">
        <v>1695</v>
      </c>
      <c r="AH58" s="13">
        <v>8900</v>
      </c>
      <c r="AI58" s="13">
        <v>1685</v>
      </c>
      <c r="AJ58" s="13">
        <v>8900</v>
      </c>
      <c r="AK58" s="13">
        <v>1680</v>
      </c>
      <c r="AL58" s="13">
        <v>8900</v>
      </c>
      <c r="AM58" s="13">
        <v>1675</v>
      </c>
      <c r="AN58" s="13">
        <v>8900</v>
      </c>
      <c r="AO58" s="13">
        <v>1670</v>
      </c>
      <c r="AP58" s="13">
        <v>8900</v>
      </c>
      <c r="AQ58" s="13">
        <v>1665</v>
      </c>
      <c r="AR58" s="13">
        <v>8900</v>
      </c>
      <c r="AS58" s="13">
        <v>1665</v>
      </c>
      <c r="AT58" s="85">
        <v>8900</v>
      </c>
      <c r="AU58" s="13">
        <v>1655</v>
      </c>
      <c r="AV58" s="13">
        <v>8900</v>
      </c>
      <c r="AW58" s="13">
        <v>1645</v>
      </c>
      <c r="AX58" s="13">
        <v>8900</v>
      </c>
      <c r="AY58" s="13">
        <v>1635</v>
      </c>
      <c r="AZ58" s="13">
        <v>8900</v>
      </c>
      <c r="BA58" s="13">
        <v>1625</v>
      </c>
      <c r="BB58" s="13">
        <v>8900</v>
      </c>
      <c r="BC58" s="13">
        <v>1610</v>
      </c>
      <c r="BD58" s="13">
        <v>8900</v>
      </c>
      <c r="BE58" s="13">
        <f t="shared" si="10"/>
        <v>1595</v>
      </c>
      <c r="BF58" s="13">
        <v>8900</v>
      </c>
      <c r="BG58" s="13">
        <f t="shared" si="11"/>
        <v>1585</v>
      </c>
      <c r="BH58" s="13">
        <v>8900</v>
      </c>
      <c r="BI58" s="13">
        <f t="shared" si="12"/>
        <v>1575</v>
      </c>
      <c r="BJ58" s="13">
        <v>8900</v>
      </c>
      <c r="BK58" s="13">
        <f t="shared" si="13"/>
        <v>1565</v>
      </c>
      <c r="BL58" s="13">
        <v>8900</v>
      </c>
      <c r="BM58" s="13">
        <v>1555</v>
      </c>
      <c r="BN58" s="13">
        <v>8900</v>
      </c>
      <c r="BO58" s="13">
        <f t="shared" si="14"/>
        <v>1540</v>
      </c>
      <c r="BP58" s="13">
        <v>8900</v>
      </c>
      <c r="BQ58" s="13">
        <f t="shared" si="15"/>
        <v>1530</v>
      </c>
      <c r="BR58" s="13">
        <v>8900</v>
      </c>
      <c r="BS58" s="13">
        <f t="shared" si="16"/>
        <v>1515</v>
      </c>
      <c r="BT58" s="13">
        <v>8900</v>
      </c>
      <c r="BU58" s="13">
        <f t="shared" si="17"/>
        <v>1500</v>
      </c>
      <c r="BV58" s="13">
        <v>8900</v>
      </c>
      <c r="BW58" s="13">
        <v>1490</v>
      </c>
      <c r="BX58" s="13">
        <v>8900</v>
      </c>
      <c r="BY58" s="13">
        <f t="shared" si="18"/>
        <v>1480</v>
      </c>
      <c r="BZ58" s="13">
        <v>8900</v>
      </c>
      <c r="CA58" s="13">
        <f t="shared" si="19"/>
        <v>1470</v>
      </c>
      <c r="CB58" s="13">
        <v>8900</v>
      </c>
      <c r="CC58" s="13">
        <f t="shared" si="20"/>
        <v>1455</v>
      </c>
      <c r="CD58" s="13">
        <v>8900</v>
      </c>
      <c r="CE58" s="13">
        <f t="shared" ref="CE58:CE66" si="22">CG58+15</f>
        <v>1445</v>
      </c>
      <c r="CF58" s="13">
        <v>8900</v>
      </c>
      <c r="CG58" s="13">
        <v>1430</v>
      </c>
      <c r="CH58" s="13">
        <v>8900</v>
      </c>
    </row>
    <row r="59" spans="1:86" ht="15.55" customHeight="1" x14ac:dyDescent="0.55000000000000004">
      <c r="D59" s="13">
        <v>8800</v>
      </c>
      <c r="E59" s="63"/>
      <c r="F59" s="13">
        <v>8800</v>
      </c>
      <c r="G59" s="63"/>
      <c r="H59" s="13">
        <v>8800</v>
      </c>
      <c r="J59" s="13">
        <v>8800</v>
      </c>
      <c r="L59" s="13">
        <v>8800</v>
      </c>
      <c r="N59" s="13">
        <v>8800</v>
      </c>
      <c r="P59" s="13">
        <v>8800</v>
      </c>
      <c r="R59" s="13">
        <v>8800</v>
      </c>
      <c r="T59" s="13">
        <v>8800</v>
      </c>
      <c r="V59" s="13">
        <v>8800</v>
      </c>
      <c r="X59" s="13">
        <v>8800</v>
      </c>
      <c r="Z59" s="13">
        <v>8800</v>
      </c>
      <c r="AB59" s="13">
        <v>8800</v>
      </c>
      <c r="AD59" s="13">
        <v>8800</v>
      </c>
      <c r="AE59" s="13">
        <v>1710</v>
      </c>
      <c r="AF59" s="13">
        <v>8800</v>
      </c>
      <c r="AG59" s="13">
        <v>1700</v>
      </c>
      <c r="AH59" s="13">
        <v>8800</v>
      </c>
      <c r="AI59" s="13">
        <v>1690</v>
      </c>
      <c r="AJ59" s="13">
        <v>8800</v>
      </c>
      <c r="AK59" s="13">
        <v>1685</v>
      </c>
      <c r="AL59" s="13">
        <v>8800</v>
      </c>
      <c r="AM59" s="13">
        <v>1680</v>
      </c>
      <c r="AN59" s="13">
        <v>8800</v>
      </c>
      <c r="AO59" s="13">
        <v>1675</v>
      </c>
      <c r="AP59" s="13">
        <v>8800</v>
      </c>
      <c r="AQ59" s="13">
        <v>1670</v>
      </c>
      <c r="AR59" s="13">
        <v>8800</v>
      </c>
      <c r="AS59" s="13">
        <v>1670</v>
      </c>
      <c r="AT59" s="85">
        <v>8800</v>
      </c>
      <c r="AU59" s="13">
        <v>1660</v>
      </c>
      <c r="AV59" s="13">
        <v>8800</v>
      </c>
      <c r="AW59" s="13">
        <v>1650</v>
      </c>
      <c r="AX59" s="13">
        <v>8800</v>
      </c>
      <c r="AY59" s="13">
        <v>1640</v>
      </c>
      <c r="AZ59" s="13">
        <v>8800</v>
      </c>
      <c r="BA59" s="13">
        <v>1630</v>
      </c>
      <c r="BB59" s="13">
        <v>8800</v>
      </c>
      <c r="BC59" s="13">
        <v>1615</v>
      </c>
      <c r="BD59" s="13">
        <v>8800</v>
      </c>
      <c r="BE59" s="13">
        <f t="shared" si="10"/>
        <v>1600</v>
      </c>
      <c r="BF59" s="13">
        <v>8800</v>
      </c>
      <c r="BG59" s="13">
        <f t="shared" si="11"/>
        <v>1590</v>
      </c>
      <c r="BH59" s="13">
        <v>8800</v>
      </c>
      <c r="BI59" s="13">
        <f t="shared" si="12"/>
        <v>1580</v>
      </c>
      <c r="BJ59" s="13">
        <v>8800</v>
      </c>
      <c r="BK59" s="13">
        <f t="shared" si="13"/>
        <v>1570</v>
      </c>
      <c r="BL59" s="13">
        <v>8800</v>
      </c>
      <c r="BM59" s="13">
        <v>1560</v>
      </c>
      <c r="BN59" s="13">
        <v>8800</v>
      </c>
      <c r="BO59" s="13">
        <f t="shared" si="14"/>
        <v>1545</v>
      </c>
      <c r="BP59" s="13">
        <v>8800</v>
      </c>
      <c r="BQ59" s="13">
        <f t="shared" si="15"/>
        <v>1535</v>
      </c>
      <c r="BR59" s="13">
        <v>8800</v>
      </c>
      <c r="BS59" s="13">
        <f t="shared" si="16"/>
        <v>1520</v>
      </c>
      <c r="BT59" s="13">
        <v>8800</v>
      </c>
      <c r="BU59" s="13">
        <f t="shared" si="17"/>
        <v>1505</v>
      </c>
      <c r="BV59" s="13">
        <v>8800</v>
      </c>
      <c r="BW59" s="13">
        <v>1495</v>
      </c>
      <c r="BX59" s="13">
        <v>8800</v>
      </c>
      <c r="BY59" s="13">
        <f t="shared" si="18"/>
        <v>1485</v>
      </c>
      <c r="BZ59" s="13">
        <v>8800</v>
      </c>
      <c r="CA59" s="13">
        <f t="shared" si="19"/>
        <v>1475</v>
      </c>
      <c r="CB59" s="13">
        <v>8800</v>
      </c>
      <c r="CC59" s="13">
        <f t="shared" si="20"/>
        <v>1460</v>
      </c>
      <c r="CD59" s="13">
        <v>8800</v>
      </c>
      <c r="CE59" s="13">
        <f t="shared" si="22"/>
        <v>1450</v>
      </c>
      <c r="CF59" s="13">
        <v>8800</v>
      </c>
      <c r="CG59" s="13">
        <v>1435</v>
      </c>
      <c r="CH59" s="13">
        <v>8800</v>
      </c>
    </row>
    <row r="60" spans="1:86" ht="15.55" customHeight="1" x14ac:dyDescent="0.55000000000000004">
      <c r="D60" s="13">
        <v>8700</v>
      </c>
      <c r="E60" s="63"/>
      <c r="F60" s="13">
        <v>8700</v>
      </c>
      <c r="G60" s="63"/>
      <c r="H60" s="13">
        <v>8700</v>
      </c>
      <c r="J60" s="13">
        <v>8700</v>
      </c>
      <c r="L60" s="13">
        <v>8700</v>
      </c>
      <c r="N60" s="13">
        <v>8700</v>
      </c>
      <c r="P60" s="13">
        <v>8700</v>
      </c>
      <c r="R60" s="13">
        <v>8700</v>
      </c>
      <c r="T60" s="13">
        <v>8700</v>
      </c>
      <c r="V60" s="13">
        <v>8700</v>
      </c>
      <c r="X60" s="13">
        <v>8700</v>
      </c>
      <c r="Z60" s="13">
        <v>8700</v>
      </c>
      <c r="AB60" s="13">
        <v>8700</v>
      </c>
      <c r="AD60" s="13">
        <v>8700</v>
      </c>
      <c r="AE60" s="13">
        <v>1715</v>
      </c>
      <c r="AF60" s="13">
        <v>8700</v>
      </c>
      <c r="AG60" s="13">
        <v>1710</v>
      </c>
      <c r="AH60" s="13">
        <v>8700</v>
      </c>
      <c r="AI60" s="13">
        <v>1695</v>
      </c>
      <c r="AJ60" s="13">
        <v>8700</v>
      </c>
      <c r="AK60" s="13">
        <v>1690</v>
      </c>
      <c r="AL60" s="13">
        <v>8700</v>
      </c>
      <c r="AM60" s="13">
        <v>1685</v>
      </c>
      <c r="AN60" s="13">
        <v>8700</v>
      </c>
      <c r="AO60" s="13">
        <v>1680</v>
      </c>
      <c r="AP60" s="13">
        <v>8700</v>
      </c>
      <c r="AQ60" s="13">
        <v>1675</v>
      </c>
      <c r="AR60" s="13">
        <v>8700</v>
      </c>
      <c r="AS60" s="13">
        <v>1675</v>
      </c>
      <c r="AT60" s="85">
        <v>8700</v>
      </c>
      <c r="AU60" s="13">
        <v>1665</v>
      </c>
      <c r="AV60" s="13">
        <v>8700</v>
      </c>
      <c r="AW60" s="13">
        <v>1655</v>
      </c>
      <c r="AX60" s="13">
        <v>8700</v>
      </c>
      <c r="AY60" s="13">
        <v>1645</v>
      </c>
      <c r="AZ60" s="13">
        <v>8700</v>
      </c>
      <c r="BA60" s="13">
        <v>1635</v>
      </c>
      <c r="BB60" s="13">
        <v>8700</v>
      </c>
      <c r="BC60" s="13">
        <v>1620</v>
      </c>
      <c r="BD60" s="13">
        <v>8700</v>
      </c>
      <c r="BE60" s="13">
        <f t="shared" si="10"/>
        <v>1605</v>
      </c>
      <c r="BF60" s="13">
        <v>8700</v>
      </c>
      <c r="BG60" s="13">
        <f t="shared" si="11"/>
        <v>1595</v>
      </c>
      <c r="BH60" s="13">
        <v>8700</v>
      </c>
      <c r="BI60" s="13">
        <f t="shared" si="12"/>
        <v>1585</v>
      </c>
      <c r="BJ60" s="13">
        <v>8700</v>
      </c>
      <c r="BK60" s="13">
        <f t="shared" si="13"/>
        <v>1575</v>
      </c>
      <c r="BL60" s="13">
        <v>8700</v>
      </c>
      <c r="BM60" s="13">
        <v>1565</v>
      </c>
      <c r="BN60" s="13">
        <v>8700</v>
      </c>
      <c r="BO60" s="13">
        <f t="shared" si="14"/>
        <v>1545</v>
      </c>
      <c r="BP60" s="13">
        <v>8700</v>
      </c>
      <c r="BQ60" s="13">
        <f t="shared" si="15"/>
        <v>1535</v>
      </c>
      <c r="BR60" s="13">
        <v>8700</v>
      </c>
      <c r="BS60" s="13">
        <f t="shared" si="16"/>
        <v>1520</v>
      </c>
      <c r="BT60" s="13">
        <v>8700</v>
      </c>
      <c r="BU60" s="13">
        <f t="shared" si="17"/>
        <v>1505</v>
      </c>
      <c r="BV60" s="13">
        <v>8700</v>
      </c>
      <c r="BW60" s="13">
        <v>1495</v>
      </c>
      <c r="BX60" s="13">
        <v>8700</v>
      </c>
      <c r="BY60" s="13">
        <f t="shared" si="18"/>
        <v>1490</v>
      </c>
      <c r="BZ60" s="13">
        <v>8700</v>
      </c>
      <c r="CA60" s="13">
        <f t="shared" si="19"/>
        <v>1480</v>
      </c>
      <c r="CB60" s="13">
        <v>8700</v>
      </c>
      <c r="CC60" s="13">
        <f t="shared" si="20"/>
        <v>1465</v>
      </c>
      <c r="CD60" s="13">
        <v>8700</v>
      </c>
      <c r="CE60" s="13">
        <f t="shared" si="22"/>
        <v>1455</v>
      </c>
      <c r="CF60" s="13">
        <v>8700</v>
      </c>
      <c r="CG60" s="13">
        <v>1440</v>
      </c>
      <c r="CH60" s="13">
        <v>8700</v>
      </c>
    </row>
    <row r="61" spans="1:86" ht="15.55" customHeight="1" x14ac:dyDescent="0.55000000000000004">
      <c r="D61" s="13">
        <v>8600</v>
      </c>
      <c r="E61" s="63"/>
      <c r="F61" s="13">
        <v>8600</v>
      </c>
      <c r="G61" s="63"/>
      <c r="H61" s="13">
        <v>8600</v>
      </c>
      <c r="J61" s="13">
        <v>8600</v>
      </c>
      <c r="L61" s="13">
        <v>8600</v>
      </c>
      <c r="N61" s="13">
        <v>8600</v>
      </c>
      <c r="P61" s="13">
        <v>8600</v>
      </c>
      <c r="R61" s="13">
        <v>8600</v>
      </c>
      <c r="T61" s="13">
        <v>8600</v>
      </c>
      <c r="V61" s="13">
        <v>8600</v>
      </c>
      <c r="X61" s="13">
        <v>8600</v>
      </c>
      <c r="Z61" s="13">
        <v>8600</v>
      </c>
      <c r="AB61" s="13">
        <v>8600</v>
      </c>
      <c r="AD61" s="13">
        <v>8600</v>
      </c>
      <c r="AF61" s="13">
        <v>8600</v>
      </c>
      <c r="AG61" s="13">
        <v>1705</v>
      </c>
      <c r="AH61" s="13">
        <v>8600</v>
      </c>
      <c r="AI61" s="13">
        <v>1700</v>
      </c>
      <c r="AJ61" s="13">
        <v>8600</v>
      </c>
      <c r="AK61" s="13">
        <v>1695</v>
      </c>
      <c r="AL61" s="13">
        <v>8600</v>
      </c>
      <c r="AM61" s="13">
        <v>1690</v>
      </c>
      <c r="AN61" s="13">
        <v>8600</v>
      </c>
      <c r="AO61" s="13">
        <v>1685</v>
      </c>
      <c r="AP61" s="13">
        <v>8600</v>
      </c>
      <c r="AQ61" s="13">
        <v>1680</v>
      </c>
      <c r="AR61" s="13">
        <v>8600</v>
      </c>
      <c r="AS61" s="13">
        <v>1680</v>
      </c>
      <c r="AT61" s="85">
        <v>8600</v>
      </c>
      <c r="AU61" s="13">
        <v>1670</v>
      </c>
      <c r="AV61" s="13">
        <v>8600</v>
      </c>
      <c r="AW61" s="13">
        <v>1660</v>
      </c>
      <c r="AX61" s="13">
        <v>8600</v>
      </c>
      <c r="AY61" s="13">
        <v>1650</v>
      </c>
      <c r="AZ61" s="13">
        <v>8600</v>
      </c>
      <c r="BA61" s="13">
        <v>1640</v>
      </c>
      <c r="BB61" s="13">
        <v>8600</v>
      </c>
      <c r="BC61" s="13">
        <v>1625</v>
      </c>
      <c r="BD61" s="13">
        <v>8600</v>
      </c>
      <c r="BE61" s="13">
        <f t="shared" si="10"/>
        <v>1610</v>
      </c>
      <c r="BF61" s="13">
        <v>8600</v>
      </c>
      <c r="BG61" s="13">
        <f t="shared" si="11"/>
        <v>1600</v>
      </c>
      <c r="BH61" s="13">
        <v>8600</v>
      </c>
      <c r="BI61" s="13">
        <f t="shared" si="12"/>
        <v>1590</v>
      </c>
      <c r="BJ61" s="13">
        <v>8600</v>
      </c>
      <c r="BK61" s="13">
        <f t="shared" si="13"/>
        <v>1580</v>
      </c>
      <c r="BL61" s="13">
        <v>8600</v>
      </c>
      <c r="BM61" s="13">
        <v>1570</v>
      </c>
      <c r="BN61" s="13">
        <v>8600</v>
      </c>
      <c r="BO61" s="13">
        <f t="shared" si="14"/>
        <v>1550</v>
      </c>
      <c r="BP61" s="13">
        <v>8600</v>
      </c>
      <c r="BQ61" s="13">
        <f t="shared" si="15"/>
        <v>1540</v>
      </c>
      <c r="BR61" s="13">
        <v>8600</v>
      </c>
      <c r="BS61" s="13">
        <f t="shared" si="16"/>
        <v>1525</v>
      </c>
      <c r="BT61" s="13">
        <v>8600</v>
      </c>
      <c r="BU61" s="13">
        <f t="shared" si="17"/>
        <v>1510</v>
      </c>
      <c r="BV61" s="13">
        <v>8600</v>
      </c>
      <c r="BW61" s="13">
        <v>1500</v>
      </c>
      <c r="BX61" s="13">
        <v>8600</v>
      </c>
      <c r="BY61" s="13">
        <f t="shared" si="18"/>
        <v>1495</v>
      </c>
      <c r="BZ61" s="13">
        <v>8600</v>
      </c>
      <c r="CA61" s="13">
        <f t="shared" si="19"/>
        <v>1485</v>
      </c>
      <c r="CB61" s="13">
        <v>8600</v>
      </c>
      <c r="CC61" s="13">
        <f t="shared" si="20"/>
        <v>1470</v>
      </c>
      <c r="CD61" s="13">
        <v>8600</v>
      </c>
      <c r="CE61" s="13">
        <f t="shared" si="22"/>
        <v>1460</v>
      </c>
      <c r="CF61" s="13">
        <v>8600</v>
      </c>
      <c r="CG61" s="13">
        <v>1445</v>
      </c>
      <c r="CH61" s="13">
        <v>8600</v>
      </c>
    </row>
    <row r="62" spans="1:86" ht="15.55" customHeight="1" x14ac:dyDescent="0.55000000000000004">
      <c r="D62" s="13">
        <v>8500</v>
      </c>
      <c r="E62" s="63"/>
      <c r="F62" s="13">
        <v>8500</v>
      </c>
      <c r="G62" s="63"/>
      <c r="H62" s="13">
        <v>8500</v>
      </c>
      <c r="J62" s="13">
        <v>8500</v>
      </c>
      <c r="L62" s="13">
        <v>8500</v>
      </c>
      <c r="N62" s="13">
        <v>8500</v>
      </c>
      <c r="P62" s="13">
        <v>8500</v>
      </c>
      <c r="R62" s="13">
        <v>8500</v>
      </c>
      <c r="T62" s="13">
        <v>8500</v>
      </c>
      <c r="V62" s="13">
        <v>8500</v>
      </c>
      <c r="X62" s="13">
        <v>8500</v>
      </c>
      <c r="Z62" s="13">
        <v>8500</v>
      </c>
      <c r="AB62" s="13">
        <v>8500</v>
      </c>
      <c r="AD62" s="13">
        <v>8500</v>
      </c>
      <c r="AF62" s="13">
        <v>8500</v>
      </c>
      <c r="AG62" s="13">
        <v>1715</v>
      </c>
      <c r="AH62" s="13">
        <v>8500</v>
      </c>
      <c r="AI62" s="13">
        <v>1705</v>
      </c>
      <c r="AJ62" s="13">
        <v>8500</v>
      </c>
      <c r="AK62" s="13">
        <v>1705</v>
      </c>
      <c r="AL62" s="13">
        <v>8500</v>
      </c>
      <c r="AM62" s="13">
        <v>1695</v>
      </c>
      <c r="AN62" s="13">
        <v>8500</v>
      </c>
      <c r="AO62" s="13">
        <v>1690</v>
      </c>
      <c r="AP62" s="13">
        <v>8500</v>
      </c>
      <c r="AQ62" s="13">
        <v>1685</v>
      </c>
      <c r="AR62" s="13">
        <v>8500</v>
      </c>
      <c r="AS62" s="13">
        <v>1685</v>
      </c>
      <c r="AT62" s="85">
        <v>8500</v>
      </c>
      <c r="AU62" s="13">
        <v>1675</v>
      </c>
      <c r="AV62" s="13">
        <v>8500</v>
      </c>
      <c r="AW62" s="13">
        <v>1665</v>
      </c>
      <c r="AX62" s="13">
        <v>8500</v>
      </c>
      <c r="AY62" s="13">
        <v>1655</v>
      </c>
      <c r="AZ62" s="13">
        <v>8500</v>
      </c>
      <c r="BA62" s="13">
        <v>1645</v>
      </c>
      <c r="BB62" s="13">
        <v>8500</v>
      </c>
      <c r="BC62" s="13">
        <v>1630</v>
      </c>
      <c r="BD62" s="13">
        <v>8500</v>
      </c>
      <c r="BE62" s="13">
        <f t="shared" si="10"/>
        <v>1615</v>
      </c>
      <c r="BF62" s="13">
        <v>8500</v>
      </c>
      <c r="BG62" s="13">
        <v>1605</v>
      </c>
      <c r="BH62" s="13">
        <v>8500</v>
      </c>
      <c r="BI62" s="13">
        <f t="shared" si="12"/>
        <v>1590</v>
      </c>
      <c r="BJ62" s="13">
        <v>8500</v>
      </c>
      <c r="BK62" s="13">
        <f t="shared" si="13"/>
        <v>1580</v>
      </c>
      <c r="BL62" s="13">
        <v>8500</v>
      </c>
      <c r="BM62" s="13">
        <v>1570</v>
      </c>
      <c r="BN62" s="13">
        <v>8500</v>
      </c>
      <c r="BO62" s="13">
        <f t="shared" si="14"/>
        <v>1550</v>
      </c>
      <c r="BP62" s="13">
        <v>8500</v>
      </c>
      <c r="BQ62" s="13">
        <f t="shared" si="15"/>
        <v>1540</v>
      </c>
      <c r="BR62" s="13">
        <v>8500</v>
      </c>
      <c r="BS62" s="13">
        <f t="shared" si="16"/>
        <v>1525</v>
      </c>
      <c r="BT62" s="13">
        <v>8500</v>
      </c>
      <c r="BU62" s="13">
        <f t="shared" si="17"/>
        <v>1510</v>
      </c>
      <c r="BV62" s="13">
        <v>8500</v>
      </c>
      <c r="BW62" s="13">
        <v>1500</v>
      </c>
      <c r="BX62" s="13">
        <v>8500</v>
      </c>
      <c r="BY62" s="13">
        <f t="shared" si="18"/>
        <v>1495</v>
      </c>
      <c r="BZ62" s="13">
        <v>8500</v>
      </c>
      <c r="CA62" s="13">
        <f t="shared" si="19"/>
        <v>1485</v>
      </c>
      <c r="CB62" s="13">
        <v>8500</v>
      </c>
      <c r="CC62" s="13">
        <f t="shared" si="20"/>
        <v>1470</v>
      </c>
      <c r="CD62" s="13">
        <v>8500</v>
      </c>
      <c r="CE62" s="13">
        <f t="shared" si="22"/>
        <v>1460</v>
      </c>
      <c r="CF62" s="13">
        <v>8500</v>
      </c>
      <c r="CG62" s="13">
        <v>1445</v>
      </c>
      <c r="CH62" s="13">
        <v>8500</v>
      </c>
    </row>
    <row r="63" spans="1:86" ht="15.55" customHeight="1" x14ac:dyDescent="0.55000000000000004">
      <c r="D63" s="13">
        <v>8400</v>
      </c>
      <c r="E63" s="63"/>
      <c r="F63" s="13">
        <v>8400</v>
      </c>
      <c r="G63" s="63"/>
      <c r="H63" s="13">
        <v>8400</v>
      </c>
      <c r="J63" s="13">
        <v>8400</v>
      </c>
      <c r="L63" s="13">
        <v>8400</v>
      </c>
      <c r="N63" s="13">
        <v>8400</v>
      </c>
      <c r="P63" s="13">
        <v>8400</v>
      </c>
      <c r="R63" s="13">
        <v>8400</v>
      </c>
      <c r="T63" s="13">
        <v>8400</v>
      </c>
      <c r="V63" s="13">
        <v>8400</v>
      </c>
      <c r="X63" s="13">
        <v>8400</v>
      </c>
      <c r="Z63" s="13">
        <v>8400</v>
      </c>
      <c r="AB63" s="13">
        <v>8400</v>
      </c>
      <c r="AD63" s="13">
        <v>8400</v>
      </c>
      <c r="AF63" s="13">
        <v>8400</v>
      </c>
      <c r="AH63" s="13">
        <v>8400</v>
      </c>
      <c r="AI63" s="13">
        <v>1715</v>
      </c>
      <c r="AJ63" s="13">
        <v>8400</v>
      </c>
      <c r="AK63" s="13">
        <v>1715</v>
      </c>
      <c r="AL63" s="13">
        <v>8400</v>
      </c>
      <c r="AM63" s="13">
        <v>1705</v>
      </c>
      <c r="AN63" s="13">
        <v>8400</v>
      </c>
      <c r="AO63" s="13">
        <v>1700</v>
      </c>
      <c r="AP63" s="13">
        <v>8400</v>
      </c>
      <c r="AQ63" s="13">
        <v>1695</v>
      </c>
      <c r="AR63" s="13">
        <v>8400</v>
      </c>
      <c r="AS63" s="13">
        <v>1690</v>
      </c>
      <c r="AT63" s="85">
        <v>8400</v>
      </c>
      <c r="AU63" s="13">
        <v>1680</v>
      </c>
      <c r="AV63" s="13">
        <v>8400</v>
      </c>
      <c r="AW63" s="13">
        <v>1670</v>
      </c>
      <c r="AX63" s="13">
        <v>8400</v>
      </c>
      <c r="AY63" s="13">
        <v>1660</v>
      </c>
      <c r="AZ63" s="13">
        <v>8400</v>
      </c>
      <c r="BA63" s="13">
        <v>1650</v>
      </c>
      <c r="BB63" s="13">
        <v>8400</v>
      </c>
      <c r="BC63" s="13">
        <v>1635</v>
      </c>
      <c r="BD63" s="13">
        <v>8400</v>
      </c>
      <c r="BE63" s="13">
        <v>1620</v>
      </c>
      <c r="BF63" s="13">
        <v>8400</v>
      </c>
      <c r="BG63" s="13">
        <f>BI63+10</f>
        <v>1605</v>
      </c>
      <c r="BH63" s="13">
        <v>8400</v>
      </c>
      <c r="BI63" s="13">
        <f t="shared" si="12"/>
        <v>1595</v>
      </c>
      <c r="BJ63" s="13">
        <v>8400</v>
      </c>
      <c r="BK63" s="13">
        <f t="shared" si="13"/>
        <v>1585</v>
      </c>
      <c r="BL63" s="13">
        <v>8400</v>
      </c>
      <c r="BM63" s="13">
        <v>1575</v>
      </c>
      <c r="BN63" s="13">
        <v>8400</v>
      </c>
      <c r="BO63" s="13">
        <f t="shared" si="14"/>
        <v>1555</v>
      </c>
      <c r="BP63" s="13">
        <v>8400</v>
      </c>
      <c r="BQ63" s="13">
        <f t="shared" si="15"/>
        <v>1545</v>
      </c>
      <c r="BR63" s="13">
        <v>8400</v>
      </c>
      <c r="BS63" s="13">
        <f t="shared" si="16"/>
        <v>1530</v>
      </c>
      <c r="BT63" s="13">
        <v>8400</v>
      </c>
      <c r="BU63" s="13">
        <f t="shared" si="17"/>
        <v>1515</v>
      </c>
      <c r="BV63" s="13">
        <v>8400</v>
      </c>
      <c r="BW63" s="13">
        <v>1505</v>
      </c>
      <c r="BX63" s="13">
        <v>8400</v>
      </c>
      <c r="BY63" s="13">
        <f t="shared" si="18"/>
        <v>1500</v>
      </c>
      <c r="BZ63" s="13">
        <v>8400</v>
      </c>
      <c r="CA63" s="13">
        <f t="shared" si="19"/>
        <v>1490</v>
      </c>
      <c r="CB63" s="13">
        <v>8400</v>
      </c>
      <c r="CC63" s="13">
        <f t="shared" si="20"/>
        <v>1475</v>
      </c>
      <c r="CD63" s="13">
        <v>8400</v>
      </c>
      <c r="CE63" s="13">
        <f t="shared" si="22"/>
        <v>1465</v>
      </c>
      <c r="CF63" s="13">
        <v>8400</v>
      </c>
      <c r="CG63" s="13">
        <v>1450</v>
      </c>
      <c r="CH63" s="13">
        <v>8400</v>
      </c>
    </row>
    <row r="64" spans="1:86" ht="15.55" customHeight="1" x14ac:dyDescent="0.55000000000000004">
      <c r="D64" s="13">
        <v>8300</v>
      </c>
      <c r="E64" s="63"/>
      <c r="F64" s="13">
        <v>8300</v>
      </c>
      <c r="G64" s="63"/>
      <c r="H64" s="13">
        <v>8300</v>
      </c>
      <c r="J64" s="13">
        <v>8300</v>
      </c>
      <c r="L64" s="13">
        <v>8300</v>
      </c>
      <c r="N64" s="13">
        <v>8300</v>
      </c>
      <c r="P64" s="13">
        <v>8300</v>
      </c>
      <c r="R64" s="13">
        <v>8300</v>
      </c>
      <c r="T64" s="13">
        <v>8300</v>
      </c>
      <c r="V64" s="13">
        <v>8300</v>
      </c>
      <c r="X64" s="13">
        <v>8300</v>
      </c>
      <c r="Z64" s="13">
        <v>8300</v>
      </c>
      <c r="AB64" s="13">
        <v>8300</v>
      </c>
      <c r="AD64" s="13">
        <v>8300</v>
      </c>
      <c r="AF64" s="13">
        <v>8300</v>
      </c>
      <c r="AH64" s="13">
        <v>8300</v>
      </c>
      <c r="AJ64" s="13">
        <v>8300</v>
      </c>
      <c r="AL64" s="13">
        <v>8300</v>
      </c>
      <c r="AM64" s="13">
        <v>1715</v>
      </c>
      <c r="AN64" s="13">
        <v>8300</v>
      </c>
      <c r="AO64" s="13">
        <v>1710</v>
      </c>
      <c r="AP64" s="13">
        <v>8300</v>
      </c>
      <c r="AQ64" s="13">
        <v>1700</v>
      </c>
      <c r="AR64" s="13">
        <v>8300</v>
      </c>
      <c r="AS64" s="13">
        <v>1695</v>
      </c>
      <c r="AT64" s="85">
        <v>8300</v>
      </c>
      <c r="AU64" s="13">
        <v>1685</v>
      </c>
      <c r="AV64" s="13">
        <v>8300</v>
      </c>
      <c r="AW64" s="13">
        <v>1675</v>
      </c>
      <c r="AX64" s="13">
        <v>8300</v>
      </c>
      <c r="AY64" s="13">
        <v>1665</v>
      </c>
      <c r="AZ64" s="13">
        <v>8300</v>
      </c>
      <c r="BA64" s="13">
        <v>1655</v>
      </c>
      <c r="BB64" s="13">
        <v>8300</v>
      </c>
      <c r="BC64" s="13">
        <v>1640</v>
      </c>
      <c r="BD64" s="13">
        <v>8300</v>
      </c>
      <c r="BE64" s="13">
        <v>1625</v>
      </c>
      <c r="BF64" s="13">
        <v>8300</v>
      </c>
      <c r="BG64" s="13">
        <v>1610</v>
      </c>
      <c r="BH64" s="13">
        <v>8300</v>
      </c>
      <c r="BI64" s="13">
        <f t="shared" si="12"/>
        <v>1595</v>
      </c>
      <c r="BJ64" s="13">
        <v>8300</v>
      </c>
      <c r="BK64" s="13">
        <f t="shared" si="13"/>
        <v>1585</v>
      </c>
      <c r="BL64" s="13">
        <v>8300</v>
      </c>
      <c r="BM64" s="13">
        <v>1575</v>
      </c>
      <c r="BN64" s="13">
        <v>8300</v>
      </c>
      <c r="BO64" s="13">
        <f t="shared" si="14"/>
        <v>1560</v>
      </c>
      <c r="BP64" s="13">
        <v>8300</v>
      </c>
      <c r="BQ64" s="13">
        <f t="shared" si="15"/>
        <v>1550</v>
      </c>
      <c r="BR64" s="13">
        <v>8300</v>
      </c>
      <c r="BS64" s="13">
        <f t="shared" si="16"/>
        <v>1535</v>
      </c>
      <c r="BT64" s="13">
        <v>8300</v>
      </c>
      <c r="BU64" s="13">
        <f t="shared" si="17"/>
        <v>1520</v>
      </c>
      <c r="BV64" s="13">
        <v>8300</v>
      </c>
      <c r="BW64" s="13">
        <v>1510</v>
      </c>
      <c r="BX64" s="13">
        <v>8300</v>
      </c>
      <c r="BY64" s="13">
        <f t="shared" si="18"/>
        <v>1500</v>
      </c>
      <c r="BZ64" s="13">
        <v>8300</v>
      </c>
      <c r="CA64" s="13">
        <f t="shared" si="19"/>
        <v>1490</v>
      </c>
      <c r="CB64" s="13">
        <v>8300</v>
      </c>
      <c r="CC64" s="13">
        <f t="shared" si="20"/>
        <v>1475</v>
      </c>
      <c r="CD64" s="13">
        <v>8300</v>
      </c>
      <c r="CE64" s="13">
        <f t="shared" si="22"/>
        <v>1465</v>
      </c>
      <c r="CF64" s="13">
        <v>8300</v>
      </c>
      <c r="CG64" s="13">
        <v>1450</v>
      </c>
      <c r="CH64" s="13">
        <v>8300</v>
      </c>
    </row>
    <row r="65" spans="4:86" ht="15.55" customHeight="1" x14ac:dyDescent="0.55000000000000004">
      <c r="D65" s="13">
        <v>8200</v>
      </c>
      <c r="E65" s="63"/>
      <c r="F65" s="13">
        <v>8200</v>
      </c>
      <c r="G65" s="63"/>
      <c r="H65" s="13">
        <v>8200</v>
      </c>
      <c r="J65" s="13">
        <v>8200</v>
      </c>
      <c r="L65" s="13">
        <v>8200</v>
      </c>
      <c r="N65" s="13">
        <v>8200</v>
      </c>
      <c r="P65" s="13">
        <v>8200</v>
      </c>
      <c r="R65" s="13">
        <v>8200</v>
      </c>
      <c r="T65" s="13">
        <v>8200</v>
      </c>
      <c r="V65" s="13">
        <v>8200</v>
      </c>
      <c r="X65" s="13">
        <v>8200</v>
      </c>
      <c r="Z65" s="13">
        <v>8200</v>
      </c>
      <c r="AB65" s="13">
        <v>8200</v>
      </c>
      <c r="AD65" s="13">
        <v>8200</v>
      </c>
      <c r="AF65" s="13">
        <v>8200</v>
      </c>
      <c r="AH65" s="13">
        <v>8200</v>
      </c>
      <c r="AJ65" s="13">
        <v>8200</v>
      </c>
      <c r="AL65" s="13">
        <v>8200</v>
      </c>
      <c r="AN65" s="13">
        <v>8200</v>
      </c>
      <c r="AO65" s="13">
        <v>1715</v>
      </c>
      <c r="AP65" s="13">
        <v>8200</v>
      </c>
      <c r="AQ65" s="13">
        <v>1710</v>
      </c>
      <c r="AR65" s="13">
        <v>8200</v>
      </c>
      <c r="AS65" s="13">
        <v>1700</v>
      </c>
      <c r="AT65" s="85">
        <v>8200</v>
      </c>
      <c r="AU65" s="13">
        <v>1690</v>
      </c>
      <c r="AV65" s="13">
        <v>8200</v>
      </c>
      <c r="AW65" s="13">
        <v>1680</v>
      </c>
      <c r="AX65" s="13">
        <v>8200</v>
      </c>
      <c r="AY65" s="13">
        <v>1670</v>
      </c>
      <c r="AZ65" s="13">
        <v>8200</v>
      </c>
      <c r="BA65" s="13">
        <v>1660</v>
      </c>
      <c r="BB65" s="13">
        <v>8200</v>
      </c>
      <c r="BC65" s="13">
        <v>1645</v>
      </c>
      <c r="BD65" s="13">
        <v>8200</v>
      </c>
      <c r="BE65" s="13">
        <v>1630</v>
      </c>
      <c r="BF65" s="13">
        <v>8200</v>
      </c>
      <c r="BG65" s="13">
        <v>1620</v>
      </c>
      <c r="BH65" s="13">
        <v>8200</v>
      </c>
      <c r="BI65" s="13">
        <v>1615</v>
      </c>
      <c r="BJ65" s="13">
        <v>8200</v>
      </c>
      <c r="BK65" s="13">
        <f t="shared" si="13"/>
        <v>1590</v>
      </c>
      <c r="BL65" s="13">
        <v>8200</v>
      </c>
      <c r="BM65" s="13">
        <v>1580</v>
      </c>
      <c r="BN65" s="13">
        <v>8200</v>
      </c>
      <c r="BO65" s="13">
        <f t="shared" si="14"/>
        <v>1565</v>
      </c>
      <c r="BP65" s="13">
        <v>8200</v>
      </c>
      <c r="BQ65" s="13">
        <f t="shared" si="15"/>
        <v>1555</v>
      </c>
      <c r="BR65" s="13">
        <v>8200</v>
      </c>
      <c r="BS65" s="13">
        <f t="shared" si="16"/>
        <v>1540</v>
      </c>
      <c r="BT65" s="13">
        <v>8200</v>
      </c>
      <c r="BU65" s="13">
        <f t="shared" si="17"/>
        <v>1525</v>
      </c>
      <c r="BV65" s="13">
        <v>8200</v>
      </c>
      <c r="BW65" s="13">
        <v>1515</v>
      </c>
      <c r="BX65" s="13">
        <v>8200</v>
      </c>
      <c r="BY65" s="13">
        <f t="shared" si="18"/>
        <v>1505</v>
      </c>
      <c r="BZ65" s="13">
        <v>8200</v>
      </c>
      <c r="CA65" s="13">
        <f t="shared" si="19"/>
        <v>1495</v>
      </c>
      <c r="CB65" s="13">
        <v>8200</v>
      </c>
      <c r="CC65" s="13">
        <f t="shared" si="20"/>
        <v>1480</v>
      </c>
      <c r="CD65" s="13">
        <v>8200</v>
      </c>
      <c r="CE65" s="13">
        <f t="shared" si="22"/>
        <v>1470</v>
      </c>
      <c r="CF65" s="13">
        <v>8200</v>
      </c>
      <c r="CG65" s="13">
        <v>1455</v>
      </c>
      <c r="CH65" s="13">
        <v>8200</v>
      </c>
    </row>
    <row r="66" spans="4:86" ht="15.55" customHeight="1" x14ac:dyDescent="0.55000000000000004">
      <c r="D66" s="13">
        <v>8100</v>
      </c>
      <c r="E66" s="63"/>
      <c r="F66" s="13">
        <v>8100</v>
      </c>
      <c r="G66" s="63"/>
      <c r="H66" s="13">
        <v>8100</v>
      </c>
      <c r="J66" s="13">
        <v>8100</v>
      </c>
      <c r="L66" s="13">
        <v>8100</v>
      </c>
      <c r="N66" s="13">
        <v>8100</v>
      </c>
      <c r="P66" s="13">
        <v>8100</v>
      </c>
      <c r="R66" s="13">
        <v>8100</v>
      </c>
      <c r="T66" s="13">
        <v>8100</v>
      </c>
      <c r="V66" s="13">
        <v>8100</v>
      </c>
      <c r="X66" s="13">
        <v>8100</v>
      </c>
      <c r="Z66" s="13">
        <v>8100</v>
      </c>
      <c r="AB66" s="13">
        <v>8100</v>
      </c>
      <c r="AD66" s="13">
        <v>8100</v>
      </c>
      <c r="AF66" s="13">
        <v>8100</v>
      </c>
      <c r="AH66" s="13">
        <v>8100</v>
      </c>
      <c r="AJ66" s="13">
        <v>8100</v>
      </c>
      <c r="AL66" s="13">
        <v>8100</v>
      </c>
      <c r="AN66" s="13">
        <v>8100</v>
      </c>
      <c r="AP66" s="13">
        <v>8100</v>
      </c>
      <c r="AQ66" s="13">
        <v>1715</v>
      </c>
      <c r="AR66" s="13">
        <v>8100</v>
      </c>
      <c r="AS66" s="13">
        <v>1710</v>
      </c>
      <c r="AT66" s="85">
        <v>8100</v>
      </c>
      <c r="AU66" s="13">
        <v>1700</v>
      </c>
      <c r="AV66" s="13">
        <v>8100</v>
      </c>
      <c r="AW66" s="13">
        <v>1685</v>
      </c>
      <c r="AX66" s="13">
        <v>8100</v>
      </c>
      <c r="AY66" s="13">
        <v>1675</v>
      </c>
      <c r="AZ66" s="13">
        <v>8100</v>
      </c>
      <c r="BA66" s="13">
        <v>1665</v>
      </c>
      <c r="BB66" s="13">
        <v>8100</v>
      </c>
      <c r="BC66" s="13">
        <v>1650</v>
      </c>
      <c r="BD66" s="13">
        <v>8100</v>
      </c>
      <c r="BE66" s="13">
        <v>1635</v>
      </c>
      <c r="BF66" s="13">
        <v>8100</v>
      </c>
      <c r="BG66" s="13">
        <v>1620</v>
      </c>
      <c r="BH66" s="13">
        <v>8100</v>
      </c>
      <c r="BI66" s="13">
        <f>BK66+10</f>
        <v>1605</v>
      </c>
      <c r="BJ66" s="13">
        <v>8100</v>
      </c>
      <c r="BK66" s="13">
        <f t="shared" si="13"/>
        <v>1595</v>
      </c>
      <c r="BL66" s="13">
        <v>8100</v>
      </c>
      <c r="BM66" s="13">
        <v>1585</v>
      </c>
      <c r="BN66" s="13">
        <v>8100</v>
      </c>
      <c r="BO66" s="13">
        <f t="shared" si="14"/>
        <v>1570</v>
      </c>
      <c r="BP66" s="13">
        <v>8100</v>
      </c>
      <c r="BQ66" s="13">
        <f t="shared" si="15"/>
        <v>1560</v>
      </c>
      <c r="BR66" s="13">
        <v>8100</v>
      </c>
      <c r="BS66" s="13">
        <f t="shared" si="16"/>
        <v>1545</v>
      </c>
      <c r="BT66" s="13">
        <v>8100</v>
      </c>
      <c r="BU66" s="13">
        <f t="shared" si="17"/>
        <v>1530</v>
      </c>
      <c r="BV66" s="13">
        <v>8100</v>
      </c>
      <c r="BW66" s="13">
        <v>1520</v>
      </c>
      <c r="BX66" s="13">
        <v>8100</v>
      </c>
      <c r="BY66" s="13">
        <f t="shared" si="18"/>
        <v>1505</v>
      </c>
      <c r="BZ66" s="13">
        <v>8100</v>
      </c>
      <c r="CA66" s="13">
        <f t="shared" si="19"/>
        <v>1495</v>
      </c>
      <c r="CB66" s="13">
        <v>8100</v>
      </c>
      <c r="CC66" s="13">
        <f t="shared" si="20"/>
        <v>1480</v>
      </c>
      <c r="CD66" s="13">
        <v>8100</v>
      </c>
      <c r="CE66" s="13">
        <f t="shared" si="22"/>
        <v>1470</v>
      </c>
      <c r="CF66" s="13">
        <v>8100</v>
      </c>
      <c r="CG66" s="13">
        <v>1455</v>
      </c>
      <c r="CH66" s="13">
        <v>8100</v>
      </c>
    </row>
    <row r="67" spans="4:86" ht="15.55" customHeight="1" x14ac:dyDescent="0.55000000000000004">
      <c r="D67" s="13">
        <v>8000</v>
      </c>
      <c r="E67" s="63"/>
      <c r="F67" s="13">
        <v>8000</v>
      </c>
      <c r="G67" s="63"/>
      <c r="H67" s="13">
        <v>8000</v>
      </c>
      <c r="J67" s="13">
        <v>8000</v>
      </c>
      <c r="L67" s="13">
        <v>8000</v>
      </c>
      <c r="N67" s="13">
        <v>8000</v>
      </c>
      <c r="P67" s="13">
        <v>8000</v>
      </c>
      <c r="R67" s="13">
        <v>8000</v>
      </c>
      <c r="T67" s="13">
        <v>8000</v>
      </c>
      <c r="V67" s="13">
        <v>8000</v>
      </c>
      <c r="X67" s="13">
        <v>8000</v>
      </c>
      <c r="Z67" s="13">
        <v>8000</v>
      </c>
      <c r="AB67" s="13">
        <v>8000</v>
      </c>
      <c r="AD67" s="13">
        <v>8000</v>
      </c>
      <c r="AF67" s="13">
        <v>8000</v>
      </c>
      <c r="AH67" s="13">
        <v>8000</v>
      </c>
      <c r="AJ67" s="13">
        <v>8000</v>
      </c>
      <c r="AL67" s="13">
        <v>8000</v>
      </c>
      <c r="AN67" s="13">
        <v>8000</v>
      </c>
      <c r="AP67" s="13">
        <v>8000</v>
      </c>
      <c r="AR67" s="13">
        <v>8000</v>
      </c>
      <c r="AS67" s="13">
        <v>1715</v>
      </c>
      <c r="AT67" s="85">
        <v>8000</v>
      </c>
      <c r="AU67" s="13">
        <v>1705</v>
      </c>
      <c r="AV67" s="13">
        <v>8000</v>
      </c>
      <c r="AW67" s="13">
        <v>1695</v>
      </c>
      <c r="AX67" s="13">
        <v>8000</v>
      </c>
      <c r="AY67" s="13">
        <v>1680</v>
      </c>
      <c r="AZ67" s="13">
        <v>8000</v>
      </c>
      <c r="BA67" s="13">
        <v>1670</v>
      </c>
      <c r="BB67" s="13">
        <v>8000</v>
      </c>
      <c r="BC67" s="13">
        <v>1655</v>
      </c>
      <c r="BD67" s="13">
        <v>8000</v>
      </c>
      <c r="BE67" s="13">
        <v>1645</v>
      </c>
      <c r="BF67" s="13">
        <v>8000</v>
      </c>
      <c r="BG67" s="13">
        <v>1635</v>
      </c>
      <c r="BH67" s="13">
        <v>8000</v>
      </c>
      <c r="BI67" s="13">
        <v>1620</v>
      </c>
      <c r="BJ67" s="13">
        <v>8000</v>
      </c>
      <c r="BK67" s="13">
        <v>1605</v>
      </c>
      <c r="BL67" s="13">
        <v>8000</v>
      </c>
      <c r="BM67" s="13">
        <v>1590</v>
      </c>
      <c r="BN67" s="13">
        <v>8000</v>
      </c>
      <c r="BO67" s="13">
        <v>1580</v>
      </c>
      <c r="BP67" s="13">
        <v>8000</v>
      </c>
      <c r="BQ67" s="13">
        <v>1570</v>
      </c>
      <c r="BR67" s="13">
        <v>8000</v>
      </c>
      <c r="BS67" s="13">
        <v>1555</v>
      </c>
      <c r="BT67" s="13">
        <v>8000</v>
      </c>
      <c r="BU67" s="13">
        <v>1540</v>
      </c>
      <c r="BV67" s="13">
        <v>8000</v>
      </c>
      <c r="BW67" s="13">
        <v>1525</v>
      </c>
      <c r="BX67" s="13">
        <v>8000</v>
      </c>
      <c r="BY67" s="13">
        <v>1515</v>
      </c>
      <c r="BZ67" s="13">
        <v>8000</v>
      </c>
      <c r="CA67" s="13">
        <v>1500</v>
      </c>
      <c r="CB67" s="13">
        <v>8000</v>
      </c>
      <c r="CC67" s="13">
        <v>1485</v>
      </c>
      <c r="CD67" s="13">
        <v>8000</v>
      </c>
      <c r="CE67" s="13">
        <v>1475</v>
      </c>
      <c r="CF67" s="13">
        <v>8000</v>
      </c>
      <c r="CG67" s="13">
        <v>1460</v>
      </c>
      <c r="CH67" s="13">
        <v>8000</v>
      </c>
    </row>
    <row r="68" spans="4:86" ht="15.55" customHeight="1" x14ac:dyDescent="0.55000000000000004">
      <c r="D68" s="13">
        <v>7900</v>
      </c>
      <c r="E68" s="63"/>
      <c r="F68" s="13">
        <v>7900</v>
      </c>
      <c r="G68" s="63"/>
      <c r="H68" s="13">
        <v>7900</v>
      </c>
      <c r="J68" s="13">
        <v>7900</v>
      </c>
      <c r="L68" s="13">
        <v>7900</v>
      </c>
      <c r="N68" s="13">
        <v>7900</v>
      </c>
      <c r="P68" s="13">
        <v>7900</v>
      </c>
      <c r="R68" s="13">
        <v>7900</v>
      </c>
      <c r="T68" s="13">
        <v>7900</v>
      </c>
      <c r="V68" s="13">
        <v>7900</v>
      </c>
      <c r="X68" s="13">
        <v>7900</v>
      </c>
      <c r="Z68" s="13">
        <v>7900</v>
      </c>
      <c r="AB68" s="13">
        <v>7900</v>
      </c>
      <c r="AD68" s="13">
        <v>7900</v>
      </c>
      <c r="AF68" s="13">
        <v>7900</v>
      </c>
      <c r="AH68" s="13">
        <v>7900</v>
      </c>
      <c r="AJ68" s="13">
        <v>7900</v>
      </c>
      <c r="AL68" s="13">
        <v>7900</v>
      </c>
      <c r="AN68" s="13">
        <v>7900</v>
      </c>
      <c r="AP68" s="13">
        <v>7900</v>
      </c>
      <c r="AR68" s="13">
        <v>7900</v>
      </c>
      <c r="AT68" s="85">
        <v>7900</v>
      </c>
      <c r="AU68" s="13">
        <v>1705</v>
      </c>
      <c r="AV68" s="13">
        <v>7900</v>
      </c>
      <c r="AW68" s="13">
        <v>1695</v>
      </c>
      <c r="AX68" s="13">
        <v>7900</v>
      </c>
      <c r="AY68" s="13">
        <v>1685</v>
      </c>
      <c r="AZ68" s="13">
        <v>7900</v>
      </c>
      <c r="BA68" s="13">
        <v>1670</v>
      </c>
      <c r="BB68" s="13">
        <v>7900</v>
      </c>
      <c r="BC68" s="13">
        <v>1655</v>
      </c>
      <c r="BD68" s="13">
        <v>7900</v>
      </c>
      <c r="BE68" s="13">
        <v>1645</v>
      </c>
      <c r="BF68" s="13">
        <v>7900</v>
      </c>
      <c r="BG68" s="13">
        <v>1635</v>
      </c>
      <c r="BH68" s="13">
        <v>7900</v>
      </c>
      <c r="BI68" s="13">
        <v>1625</v>
      </c>
      <c r="BJ68" s="13">
        <v>7900</v>
      </c>
      <c r="BK68" s="13">
        <v>1610</v>
      </c>
      <c r="BL68" s="13">
        <v>7900</v>
      </c>
      <c r="BM68" s="13">
        <v>1595</v>
      </c>
      <c r="BN68" s="13">
        <v>7900</v>
      </c>
      <c r="BO68" s="13">
        <v>1585</v>
      </c>
      <c r="BP68" s="13">
        <v>7900</v>
      </c>
      <c r="BQ68" s="13">
        <v>1575</v>
      </c>
      <c r="BR68" s="13">
        <v>7900</v>
      </c>
      <c r="BS68" s="13">
        <v>1560</v>
      </c>
      <c r="BT68" s="13">
        <v>7900</v>
      </c>
      <c r="BU68" s="13">
        <v>1545</v>
      </c>
      <c r="BV68" s="13">
        <v>7900</v>
      </c>
      <c r="BW68" s="13">
        <v>1530</v>
      </c>
      <c r="BX68" s="13">
        <v>7900</v>
      </c>
      <c r="BY68" s="13">
        <v>1520</v>
      </c>
      <c r="BZ68" s="13">
        <v>7900</v>
      </c>
      <c r="CA68" s="13">
        <v>1505</v>
      </c>
      <c r="CB68" s="13">
        <v>7900</v>
      </c>
      <c r="CC68" s="13">
        <v>1490</v>
      </c>
      <c r="CD68" s="13">
        <v>7900</v>
      </c>
      <c r="CE68" s="13">
        <v>1480</v>
      </c>
      <c r="CF68" s="13">
        <v>7900</v>
      </c>
      <c r="CG68" s="13">
        <v>1465</v>
      </c>
      <c r="CH68" s="13">
        <v>7900</v>
      </c>
    </row>
    <row r="69" spans="4:86" ht="15.55" customHeight="1" x14ac:dyDescent="0.55000000000000004">
      <c r="D69" s="13">
        <v>7800</v>
      </c>
      <c r="E69" s="63"/>
      <c r="F69" s="13">
        <v>7800</v>
      </c>
      <c r="G69" s="63"/>
      <c r="H69" s="13">
        <v>7800</v>
      </c>
      <c r="J69" s="13">
        <v>7800</v>
      </c>
      <c r="L69" s="13">
        <v>7800</v>
      </c>
      <c r="N69" s="13">
        <v>7800</v>
      </c>
      <c r="P69" s="13">
        <v>7800</v>
      </c>
      <c r="R69" s="13">
        <v>7800</v>
      </c>
      <c r="T69" s="13">
        <v>7800</v>
      </c>
      <c r="V69" s="13">
        <v>7800</v>
      </c>
      <c r="X69" s="13">
        <v>7800</v>
      </c>
      <c r="Z69" s="13">
        <v>7800</v>
      </c>
      <c r="AB69" s="13">
        <v>7800</v>
      </c>
      <c r="AD69" s="13">
        <v>7800</v>
      </c>
      <c r="AF69" s="13">
        <v>7800</v>
      </c>
      <c r="AH69" s="13">
        <v>7800</v>
      </c>
      <c r="AJ69" s="13">
        <v>7800</v>
      </c>
      <c r="AL69" s="13">
        <v>7800</v>
      </c>
      <c r="AN69" s="13">
        <v>7800</v>
      </c>
      <c r="AP69" s="13">
        <v>7800</v>
      </c>
      <c r="AR69" s="13">
        <v>7800</v>
      </c>
      <c r="AT69" s="85">
        <v>7800</v>
      </c>
      <c r="AU69" s="13">
        <v>1705</v>
      </c>
      <c r="AV69" s="13">
        <v>7800</v>
      </c>
      <c r="AW69" s="13">
        <v>1695</v>
      </c>
      <c r="AX69" s="13">
        <v>7800</v>
      </c>
      <c r="AY69" s="13">
        <v>1685</v>
      </c>
      <c r="AZ69" s="13">
        <v>7800</v>
      </c>
      <c r="BA69" s="13">
        <v>1670</v>
      </c>
      <c r="BB69" s="13">
        <v>7800</v>
      </c>
      <c r="BC69" s="13">
        <v>1655</v>
      </c>
      <c r="BD69" s="13">
        <v>7800</v>
      </c>
      <c r="BE69" s="13">
        <v>1645</v>
      </c>
      <c r="BF69" s="13">
        <v>7800</v>
      </c>
      <c r="BG69" s="13">
        <v>1635</v>
      </c>
      <c r="BH69" s="13">
        <v>7800</v>
      </c>
      <c r="BI69" s="13">
        <v>1625</v>
      </c>
      <c r="BJ69" s="13">
        <v>7800</v>
      </c>
      <c r="BK69" s="13">
        <v>1610</v>
      </c>
      <c r="BL69" s="13">
        <v>7800</v>
      </c>
      <c r="BM69" s="13">
        <v>1595</v>
      </c>
      <c r="BN69" s="13">
        <v>7800</v>
      </c>
      <c r="BO69" s="13">
        <v>1585</v>
      </c>
      <c r="BP69" s="13">
        <v>7800</v>
      </c>
      <c r="BQ69" s="13">
        <v>1575</v>
      </c>
      <c r="BR69" s="13">
        <v>7800</v>
      </c>
      <c r="BS69" s="13">
        <v>1560</v>
      </c>
      <c r="BT69" s="13">
        <v>7800</v>
      </c>
      <c r="BU69" s="13">
        <v>1545</v>
      </c>
      <c r="BV69" s="13">
        <v>7800</v>
      </c>
      <c r="BW69" s="13">
        <v>1530</v>
      </c>
      <c r="BX69" s="13">
        <v>7800</v>
      </c>
      <c r="BY69" s="13">
        <v>1520</v>
      </c>
      <c r="BZ69" s="13">
        <v>7800</v>
      </c>
      <c r="CA69" s="13">
        <v>1505</v>
      </c>
      <c r="CB69" s="13">
        <v>7800</v>
      </c>
      <c r="CC69" s="13">
        <v>1490</v>
      </c>
      <c r="CD69" s="13">
        <v>7800</v>
      </c>
      <c r="CE69" s="13">
        <v>1480</v>
      </c>
      <c r="CF69" s="13">
        <v>7800</v>
      </c>
      <c r="CG69" s="13">
        <v>1465</v>
      </c>
      <c r="CH69" s="13">
        <v>7800</v>
      </c>
    </row>
    <row r="70" spans="4:86" ht="15.55" customHeight="1" x14ac:dyDescent="0.55000000000000004">
      <c r="D70" s="13">
        <v>7700</v>
      </c>
      <c r="E70" s="63"/>
      <c r="F70" s="13">
        <v>7700</v>
      </c>
      <c r="G70" s="63"/>
      <c r="H70" s="13">
        <v>7700</v>
      </c>
      <c r="J70" s="13">
        <v>7700</v>
      </c>
      <c r="L70" s="13">
        <v>7700</v>
      </c>
      <c r="N70" s="13">
        <v>7700</v>
      </c>
      <c r="P70" s="13">
        <v>7700</v>
      </c>
      <c r="R70" s="13">
        <v>7700</v>
      </c>
      <c r="T70" s="13">
        <v>7700</v>
      </c>
      <c r="V70" s="13">
        <v>7700</v>
      </c>
      <c r="X70" s="13">
        <v>7700</v>
      </c>
      <c r="Z70" s="13">
        <v>7700</v>
      </c>
      <c r="AB70" s="13">
        <v>7700</v>
      </c>
      <c r="AD70" s="13">
        <v>7700</v>
      </c>
      <c r="AF70" s="13">
        <v>7700</v>
      </c>
      <c r="AH70" s="13">
        <v>7700</v>
      </c>
      <c r="AJ70" s="13">
        <v>7700</v>
      </c>
      <c r="AL70" s="13">
        <v>7700</v>
      </c>
      <c r="AN70" s="13">
        <v>7700</v>
      </c>
      <c r="AP70" s="13">
        <v>7700</v>
      </c>
      <c r="AR70" s="13">
        <v>7700</v>
      </c>
      <c r="AT70" s="85">
        <v>7700</v>
      </c>
      <c r="AU70" s="13">
        <v>1715</v>
      </c>
      <c r="AV70" s="13">
        <v>7700</v>
      </c>
      <c r="AW70" s="13">
        <v>1705</v>
      </c>
      <c r="AX70" s="13">
        <v>7700</v>
      </c>
      <c r="AY70" s="13">
        <v>1695</v>
      </c>
      <c r="AZ70" s="13">
        <v>7700</v>
      </c>
      <c r="BA70" s="13">
        <v>1680</v>
      </c>
      <c r="BB70" s="13">
        <v>7700</v>
      </c>
      <c r="BC70" s="13">
        <v>1660</v>
      </c>
      <c r="BD70" s="13">
        <v>7700</v>
      </c>
      <c r="BE70" s="13">
        <v>1650</v>
      </c>
      <c r="BF70" s="13">
        <v>7700</v>
      </c>
      <c r="BG70" s="13">
        <v>1640</v>
      </c>
      <c r="BH70" s="13">
        <v>7700</v>
      </c>
      <c r="BI70" s="13">
        <v>1630</v>
      </c>
      <c r="BJ70" s="13">
        <v>7700</v>
      </c>
      <c r="BK70" s="13">
        <v>1615</v>
      </c>
      <c r="BL70" s="13">
        <v>7700</v>
      </c>
      <c r="BM70" s="13">
        <v>1605</v>
      </c>
      <c r="BN70" s="13">
        <v>7700</v>
      </c>
      <c r="BO70" s="13">
        <v>1595</v>
      </c>
      <c r="BP70" s="13">
        <v>7700</v>
      </c>
      <c r="BQ70" s="13">
        <v>1585</v>
      </c>
      <c r="BR70" s="13">
        <v>7700</v>
      </c>
      <c r="BS70" s="13">
        <v>1570</v>
      </c>
      <c r="BT70" s="13">
        <v>7700</v>
      </c>
      <c r="BU70" s="13">
        <v>1555</v>
      </c>
      <c r="BV70" s="13">
        <v>7700</v>
      </c>
      <c r="BW70" s="13">
        <v>1545</v>
      </c>
      <c r="BX70" s="13">
        <v>7700</v>
      </c>
      <c r="BY70" s="13">
        <v>1535</v>
      </c>
      <c r="BZ70" s="13">
        <v>7700</v>
      </c>
      <c r="CA70" s="13">
        <v>1520</v>
      </c>
      <c r="CB70" s="13">
        <v>7700</v>
      </c>
      <c r="CC70" s="13">
        <v>1500</v>
      </c>
      <c r="CD70" s="13">
        <v>7700</v>
      </c>
      <c r="CE70" s="13">
        <v>1485</v>
      </c>
      <c r="CF70" s="13">
        <v>7700</v>
      </c>
      <c r="CG70" s="13">
        <v>1475</v>
      </c>
      <c r="CH70" s="13">
        <v>7700</v>
      </c>
    </row>
    <row r="71" spans="4:86" ht="15.55" customHeight="1" x14ac:dyDescent="0.55000000000000004">
      <c r="D71" s="13">
        <v>7600</v>
      </c>
      <c r="E71" s="63"/>
      <c r="F71" s="13">
        <v>7600</v>
      </c>
      <c r="G71" s="63"/>
      <c r="H71" s="13">
        <v>7600</v>
      </c>
      <c r="J71" s="13">
        <v>7600</v>
      </c>
      <c r="L71" s="13">
        <v>7600</v>
      </c>
      <c r="N71" s="13">
        <v>7600</v>
      </c>
      <c r="P71" s="13">
        <v>7600</v>
      </c>
      <c r="R71" s="13">
        <v>7600</v>
      </c>
      <c r="T71" s="13">
        <v>7600</v>
      </c>
      <c r="V71" s="13">
        <v>7600</v>
      </c>
      <c r="X71" s="13">
        <v>7600</v>
      </c>
      <c r="Z71" s="13">
        <v>7600</v>
      </c>
      <c r="AB71" s="13">
        <v>7600</v>
      </c>
      <c r="AD71" s="13">
        <v>7600</v>
      </c>
      <c r="AF71" s="13">
        <v>7600</v>
      </c>
      <c r="AH71" s="13">
        <v>7600</v>
      </c>
      <c r="AJ71" s="13">
        <v>7600</v>
      </c>
      <c r="AL71" s="13">
        <v>7600</v>
      </c>
      <c r="AN71" s="13">
        <v>7600</v>
      </c>
      <c r="AP71" s="13">
        <v>7600</v>
      </c>
      <c r="AR71" s="13">
        <v>7600</v>
      </c>
      <c r="AT71" s="85">
        <v>7600</v>
      </c>
      <c r="AV71" s="13">
        <v>7600</v>
      </c>
      <c r="AW71" s="13">
        <v>1705</v>
      </c>
      <c r="AX71" s="13">
        <v>7600</v>
      </c>
      <c r="AY71" s="13">
        <v>1695</v>
      </c>
      <c r="AZ71" s="13">
        <v>7600</v>
      </c>
      <c r="BA71" s="13">
        <v>1675</v>
      </c>
      <c r="BB71" s="13">
        <v>7600</v>
      </c>
      <c r="BC71" s="13">
        <v>1660</v>
      </c>
      <c r="BD71" s="13">
        <v>7600</v>
      </c>
      <c r="BE71" s="13">
        <v>1650</v>
      </c>
      <c r="BF71" s="13">
        <v>7600</v>
      </c>
      <c r="BG71" s="13">
        <v>1640</v>
      </c>
      <c r="BH71" s="13">
        <v>7600</v>
      </c>
      <c r="BI71" s="13">
        <v>1630</v>
      </c>
      <c r="BJ71" s="13">
        <v>7600</v>
      </c>
      <c r="BK71" s="13">
        <v>1615</v>
      </c>
      <c r="BL71" s="13">
        <v>7600</v>
      </c>
      <c r="BM71" s="13">
        <v>1605</v>
      </c>
      <c r="BN71" s="13">
        <v>7600</v>
      </c>
      <c r="BO71" s="13">
        <v>1590</v>
      </c>
      <c r="BP71" s="13">
        <v>7600</v>
      </c>
      <c r="BQ71" s="13">
        <v>1580</v>
      </c>
      <c r="BR71" s="13">
        <v>7600</v>
      </c>
      <c r="BS71" s="13">
        <v>1565</v>
      </c>
      <c r="BT71" s="13">
        <v>7600</v>
      </c>
      <c r="BU71" s="13">
        <v>1550</v>
      </c>
      <c r="BV71" s="13">
        <v>7600</v>
      </c>
      <c r="BW71" s="13">
        <v>1540</v>
      </c>
      <c r="BX71" s="13">
        <v>7600</v>
      </c>
      <c r="BY71" s="13">
        <v>1525</v>
      </c>
      <c r="BZ71" s="13">
        <v>7600</v>
      </c>
      <c r="CA71" s="13">
        <v>1510</v>
      </c>
      <c r="CB71" s="13">
        <v>7600</v>
      </c>
      <c r="CC71" s="13">
        <v>1495</v>
      </c>
      <c r="CD71" s="13">
        <v>7600</v>
      </c>
      <c r="CE71" s="13">
        <v>1485</v>
      </c>
      <c r="CF71" s="13">
        <v>7600</v>
      </c>
      <c r="CG71" s="13">
        <v>1475</v>
      </c>
      <c r="CH71" s="13">
        <v>7600</v>
      </c>
    </row>
    <row r="72" spans="4:86" ht="15.55" customHeight="1" x14ac:dyDescent="0.55000000000000004">
      <c r="D72" s="13">
        <v>7400</v>
      </c>
      <c r="E72" s="63"/>
      <c r="F72" s="13">
        <v>7400</v>
      </c>
      <c r="G72" s="63"/>
      <c r="H72" s="13">
        <v>7400</v>
      </c>
      <c r="J72" s="13">
        <v>7400</v>
      </c>
      <c r="L72" s="13">
        <v>7400</v>
      </c>
      <c r="N72" s="13">
        <v>7400</v>
      </c>
      <c r="P72" s="13">
        <v>7400</v>
      </c>
      <c r="R72" s="13">
        <v>7400</v>
      </c>
      <c r="T72" s="13">
        <v>7400</v>
      </c>
      <c r="V72" s="13">
        <v>7400</v>
      </c>
      <c r="X72" s="13">
        <v>7400</v>
      </c>
      <c r="Z72" s="13">
        <v>7400</v>
      </c>
      <c r="AB72" s="13">
        <v>7400</v>
      </c>
      <c r="AD72" s="13">
        <v>7400</v>
      </c>
      <c r="AF72" s="13">
        <v>7400</v>
      </c>
      <c r="AH72" s="13">
        <v>7400</v>
      </c>
      <c r="AJ72" s="13">
        <v>7400</v>
      </c>
      <c r="AL72" s="13">
        <v>7400</v>
      </c>
      <c r="AN72" s="13">
        <v>7400</v>
      </c>
      <c r="AP72" s="13">
        <v>7400</v>
      </c>
      <c r="AR72" s="13">
        <v>7400</v>
      </c>
      <c r="AT72" s="85">
        <v>7400</v>
      </c>
      <c r="AV72" s="13">
        <v>7400</v>
      </c>
      <c r="AW72" s="13">
        <v>1705</v>
      </c>
      <c r="AX72" s="13">
        <v>7400</v>
      </c>
      <c r="AY72" s="13">
        <v>1695</v>
      </c>
      <c r="AZ72" s="13">
        <v>7400</v>
      </c>
      <c r="BA72" s="13">
        <v>1680</v>
      </c>
      <c r="BB72" s="13">
        <v>7400</v>
      </c>
      <c r="BC72" s="13">
        <v>1660</v>
      </c>
      <c r="BD72" s="13">
        <v>7400</v>
      </c>
      <c r="BE72" s="13">
        <v>1650</v>
      </c>
      <c r="BF72" s="13">
        <v>7400</v>
      </c>
      <c r="BG72" s="13">
        <v>1640</v>
      </c>
      <c r="BH72" s="13">
        <v>7400</v>
      </c>
      <c r="BI72" s="13">
        <v>1630</v>
      </c>
      <c r="BJ72" s="13">
        <v>7400</v>
      </c>
      <c r="BK72" s="13">
        <v>1620</v>
      </c>
      <c r="BL72" s="13">
        <v>7400</v>
      </c>
      <c r="BM72" s="13">
        <v>1610</v>
      </c>
      <c r="BN72" s="13">
        <v>7400</v>
      </c>
      <c r="BO72" s="13">
        <v>1600</v>
      </c>
      <c r="BP72" s="13">
        <v>7400</v>
      </c>
      <c r="BQ72" s="13">
        <v>1590</v>
      </c>
      <c r="BR72" s="13">
        <v>7400</v>
      </c>
      <c r="BS72" s="13">
        <v>1575</v>
      </c>
      <c r="BT72" s="13">
        <v>7400</v>
      </c>
      <c r="BU72" s="13">
        <v>1560</v>
      </c>
      <c r="BV72" s="13">
        <v>7400</v>
      </c>
      <c r="BW72" s="13">
        <v>1545</v>
      </c>
      <c r="BX72" s="13">
        <v>7400</v>
      </c>
      <c r="BY72" s="13">
        <v>1535</v>
      </c>
      <c r="BZ72" s="13">
        <v>7400</v>
      </c>
      <c r="CA72" s="13">
        <v>1520</v>
      </c>
      <c r="CB72" s="13">
        <v>7400</v>
      </c>
      <c r="CC72" s="13">
        <v>1505</v>
      </c>
      <c r="CD72" s="13">
        <v>7400</v>
      </c>
      <c r="CE72" s="13">
        <v>1490</v>
      </c>
      <c r="CF72" s="13">
        <v>7400</v>
      </c>
      <c r="CG72" s="13">
        <v>1480</v>
      </c>
      <c r="CH72" s="13">
        <v>7400</v>
      </c>
    </row>
    <row r="73" spans="4:86" ht="15.55" customHeight="1" x14ac:dyDescent="0.55000000000000004">
      <c r="D73" s="13">
        <v>7300</v>
      </c>
      <c r="E73" s="63"/>
      <c r="F73" s="13">
        <v>7300</v>
      </c>
      <c r="G73" s="63"/>
      <c r="H73" s="13">
        <v>7300</v>
      </c>
      <c r="J73" s="13">
        <v>7300</v>
      </c>
      <c r="L73" s="13">
        <v>7300</v>
      </c>
      <c r="N73" s="13">
        <v>7300</v>
      </c>
      <c r="P73" s="13">
        <v>7300</v>
      </c>
      <c r="R73" s="13">
        <v>7300</v>
      </c>
      <c r="T73" s="13">
        <v>7300</v>
      </c>
      <c r="V73" s="13">
        <v>7300</v>
      </c>
      <c r="X73" s="13">
        <v>7300</v>
      </c>
      <c r="Z73" s="13">
        <v>7300</v>
      </c>
      <c r="AB73" s="13">
        <v>7300</v>
      </c>
      <c r="AD73" s="13">
        <v>7300</v>
      </c>
      <c r="AF73" s="13">
        <v>7300</v>
      </c>
      <c r="AH73" s="13">
        <v>7300</v>
      </c>
      <c r="AJ73" s="13">
        <v>7300</v>
      </c>
      <c r="AL73" s="13">
        <v>7300</v>
      </c>
      <c r="AN73" s="13">
        <v>7300</v>
      </c>
      <c r="AP73" s="13">
        <v>7300</v>
      </c>
      <c r="AR73" s="13">
        <v>7300</v>
      </c>
      <c r="AT73" s="85">
        <v>7300</v>
      </c>
      <c r="AV73" s="13">
        <v>7300</v>
      </c>
      <c r="AW73" s="13">
        <v>1710</v>
      </c>
      <c r="AX73" s="13">
        <v>7300</v>
      </c>
      <c r="AY73" s="13">
        <v>1700</v>
      </c>
      <c r="AZ73" s="13">
        <v>7300</v>
      </c>
      <c r="BA73" s="13">
        <v>1685</v>
      </c>
      <c r="BB73" s="13">
        <v>7300</v>
      </c>
      <c r="BC73" s="13">
        <v>1665</v>
      </c>
      <c r="BD73" s="13">
        <v>7300</v>
      </c>
      <c r="BE73" s="13">
        <v>1655</v>
      </c>
      <c r="BF73" s="13">
        <v>7300</v>
      </c>
      <c r="BG73" s="13">
        <v>1645</v>
      </c>
      <c r="BH73" s="13">
        <v>7300</v>
      </c>
      <c r="BI73" s="13">
        <v>1635</v>
      </c>
      <c r="BJ73" s="13">
        <v>7300</v>
      </c>
      <c r="BK73" s="13">
        <v>1620</v>
      </c>
      <c r="BL73" s="13">
        <v>7300</v>
      </c>
      <c r="BM73" s="13">
        <v>1610</v>
      </c>
      <c r="BN73" s="13">
        <v>7300</v>
      </c>
      <c r="BO73" s="13">
        <v>1600</v>
      </c>
      <c r="BP73" s="13">
        <v>7300</v>
      </c>
      <c r="BQ73" s="13">
        <v>1590</v>
      </c>
      <c r="BR73" s="13">
        <v>7300</v>
      </c>
      <c r="BS73" s="13">
        <v>1580</v>
      </c>
      <c r="BT73" s="13">
        <v>7300</v>
      </c>
      <c r="BU73" s="13">
        <v>1565</v>
      </c>
      <c r="BV73" s="13">
        <v>7300</v>
      </c>
      <c r="BW73" s="13">
        <v>1550</v>
      </c>
      <c r="BX73" s="13">
        <v>7300</v>
      </c>
      <c r="BY73" s="13">
        <v>1540</v>
      </c>
      <c r="BZ73" s="13">
        <v>7300</v>
      </c>
      <c r="CA73" s="13">
        <v>1525</v>
      </c>
      <c r="CB73" s="13">
        <v>7300</v>
      </c>
      <c r="CC73" s="13">
        <v>1510</v>
      </c>
      <c r="CD73" s="13">
        <v>7300</v>
      </c>
      <c r="CE73" s="13">
        <v>1495</v>
      </c>
      <c r="CF73" s="13">
        <v>7300</v>
      </c>
      <c r="CG73" s="13">
        <v>1485</v>
      </c>
      <c r="CH73" s="13">
        <v>7300</v>
      </c>
    </row>
    <row r="74" spans="4:86" ht="15.55" customHeight="1" x14ac:dyDescent="0.55000000000000004">
      <c r="D74" s="13">
        <v>7200</v>
      </c>
      <c r="E74" s="63"/>
      <c r="F74" s="13">
        <v>7200</v>
      </c>
      <c r="G74" s="63"/>
      <c r="H74" s="13">
        <v>7200</v>
      </c>
      <c r="J74" s="13">
        <v>7200</v>
      </c>
      <c r="L74" s="13">
        <v>7200</v>
      </c>
      <c r="N74" s="13">
        <v>7200</v>
      </c>
      <c r="P74" s="13">
        <v>7200</v>
      </c>
      <c r="R74" s="13">
        <v>7200</v>
      </c>
      <c r="T74" s="13">
        <v>7200</v>
      </c>
      <c r="V74" s="13">
        <v>7200</v>
      </c>
      <c r="X74" s="13">
        <v>7200</v>
      </c>
      <c r="Z74" s="13">
        <v>7200</v>
      </c>
      <c r="AB74" s="13">
        <v>7200</v>
      </c>
      <c r="AD74" s="13">
        <v>7200</v>
      </c>
      <c r="AF74" s="13">
        <v>7200</v>
      </c>
      <c r="AH74" s="13">
        <v>7200</v>
      </c>
      <c r="AJ74" s="13">
        <v>7200</v>
      </c>
      <c r="AL74" s="13">
        <v>7200</v>
      </c>
      <c r="AN74" s="13">
        <v>7200</v>
      </c>
      <c r="AP74" s="13">
        <v>7200</v>
      </c>
      <c r="AR74" s="13">
        <v>7200</v>
      </c>
      <c r="AT74" s="85">
        <v>7200</v>
      </c>
      <c r="AV74" s="13">
        <v>7200</v>
      </c>
      <c r="AW74" s="13">
        <v>1710</v>
      </c>
      <c r="AX74" s="13">
        <v>7200</v>
      </c>
      <c r="AY74" s="13">
        <v>1700</v>
      </c>
      <c r="AZ74" s="13">
        <v>7200</v>
      </c>
      <c r="BA74" s="13">
        <v>1685</v>
      </c>
      <c r="BB74" s="13">
        <v>7200</v>
      </c>
      <c r="BC74" s="13">
        <v>1665</v>
      </c>
      <c r="BD74" s="13">
        <v>7200</v>
      </c>
      <c r="BE74" s="13">
        <v>1655</v>
      </c>
      <c r="BF74" s="13">
        <v>7200</v>
      </c>
      <c r="BG74" s="13">
        <v>1645</v>
      </c>
      <c r="BH74" s="13">
        <v>7200</v>
      </c>
      <c r="BI74" s="13">
        <v>1635</v>
      </c>
      <c r="BJ74" s="13">
        <v>7200</v>
      </c>
      <c r="BK74" s="13">
        <v>1625</v>
      </c>
      <c r="BL74" s="13">
        <v>7200</v>
      </c>
      <c r="BM74" s="13">
        <v>1615</v>
      </c>
      <c r="BN74" s="13">
        <v>7200</v>
      </c>
      <c r="BO74" s="13">
        <v>1600</v>
      </c>
      <c r="BP74" s="13">
        <v>7200</v>
      </c>
      <c r="BQ74" s="13">
        <v>1590</v>
      </c>
      <c r="BR74" s="13">
        <v>7200</v>
      </c>
      <c r="BS74" s="13">
        <v>1580</v>
      </c>
      <c r="BT74" s="13">
        <v>7200</v>
      </c>
      <c r="BU74" s="13">
        <v>1565</v>
      </c>
      <c r="BV74" s="13">
        <v>7200</v>
      </c>
      <c r="BW74" s="13">
        <v>1550</v>
      </c>
      <c r="BX74" s="13">
        <v>7200</v>
      </c>
      <c r="BY74" s="13">
        <v>1540</v>
      </c>
      <c r="BZ74" s="13">
        <v>7200</v>
      </c>
      <c r="CA74" s="13">
        <v>1525</v>
      </c>
      <c r="CB74" s="13">
        <v>7200</v>
      </c>
      <c r="CC74" s="13">
        <v>1510</v>
      </c>
      <c r="CD74" s="13">
        <v>7200</v>
      </c>
      <c r="CE74" s="13">
        <v>1500</v>
      </c>
      <c r="CF74" s="13">
        <v>7200</v>
      </c>
      <c r="CG74" s="13">
        <v>1490</v>
      </c>
      <c r="CH74" s="13">
        <v>7200</v>
      </c>
    </row>
    <row r="75" spans="4:86" ht="15.55" customHeight="1" x14ac:dyDescent="0.55000000000000004">
      <c r="D75" s="13">
        <v>7100</v>
      </c>
      <c r="E75" s="63"/>
      <c r="F75" s="13">
        <v>7100</v>
      </c>
      <c r="G75" s="63"/>
      <c r="H75" s="13">
        <v>7100</v>
      </c>
      <c r="J75" s="13">
        <v>7100</v>
      </c>
      <c r="L75" s="13">
        <v>7100</v>
      </c>
      <c r="N75" s="13">
        <v>7100</v>
      </c>
      <c r="P75" s="13">
        <v>7100</v>
      </c>
      <c r="R75" s="13">
        <v>7100</v>
      </c>
      <c r="T75" s="13">
        <v>7100</v>
      </c>
      <c r="V75" s="13">
        <v>7100</v>
      </c>
      <c r="X75" s="13">
        <v>7100</v>
      </c>
      <c r="Z75" s="13">
        <v>7100</v>
      </c>
      <c r="AB75" s="13">
        <v>7100</v>
      </c>
      <c r="AD75" s="13">
        <v>7100</v>
      </c>
      <c r="AF75" s="13">
        <v>7100</v>
      </c>
      <c r="AH75" s="13">
        <v>7100</v>
      </c>
      <c r="AJ75" s="13">
        <v>7100</v>
      </c>
      <c r="AL75" s="13">
        <v>7100</v>
      </c>
      <c r="AN75" s="13">
        <v>7100</v>
      </c>
      <c r="AP75" s="13">
        <v>7100</v>
      </c>
      <c r="AR75" s="13">
        <v>7100</v>
      </c>
      <c r="AT75" s="85">
        <v>7100</v>
      </c>
      <c r="AV75" s="13">
        <v>7100</v>
      </c>
      <c r="AW75" s="13">
        <v>1710</v>
      </c>
      <c r="AX75" s="13">
        <v>7100</v>
      </c>
      <c r="AY75" s="13">
        <v>1700</v>
      </c>
      <c r="AZ75" s="13">
        <v>7100</v>
      </c>
      <c r="BA75" s="13">
        <v>1685</v>
      </c>
      <c r="BB75" s="13">
        <v>7100</v>
      </c>
      <c r="BC75" s="13">
        <v>1670</v>
      </c>
      <c r="BD75" s="13">
        <v>7100</v>
      </c>
      <c r="BE75" s="13">
        <v>1660</v>
      </c>
      <c r="BF75" s="13">
        <v>7100</v>
      </c>
      <c r="BG75" s="13">
        <v>1645</v>
      </c>
      <c r="BH75" s="13">
        <v>7100</v>
      </c>
      <c r="BI75" s="13">
        <v>1635</v>
      </c>
      <c r="BJ75" s="13">
        <v>7100</v>
      </c>
      <c r="BK75" s="13">
        <v>1625</v>
      </c>
      <c r="BL75" s="13">
        <v>7100</v>
      </c>
      <c r="BM75" s="13">
        <v>1615</v>
      </c>
      <c r="BN75" s="13">
        <v>7100</v>
      </c>
      <c r="BO75" s="13">
        <v>1605</v>
      </c>
      <c r="BP75" s="13">
        <v>7100</v>
      </c>
      <c r="BQ75" s="13">
        <v>1595</v>
      </c>
      <c r="BR75" s="13">
        <v>7100</v>
      </c>
      <c r="BS75" s="13">
        <v>1585</v>
      </c>
      <c r="BT75" s="13">
        <v>7100</v>
      </c>
      <c r="BU75" s="13">
        <v>1570</v>
      </c>
      <c r="BV75" s="13">
        <v>7100</v>
      </c>
      <c r="BW75" s="13">
        <v>1555</v>
      </c>
      <c r="BX75" s="13">
        <v>7100</v>
      </c>
      <c r="BY75" s="13">
        <v>1545</v>
      </c>
      <c r="BZ75" s="13">
        <v>7100</v>
      </c>
      <c r="CA75" s="13">
        <v>1530</v>
      </c>
      <c r="CB75" s="13">
        <v>7100</v>
      </c>
      <c r="CC75" s="13">
        <v>1515</v>
      </c>
      <c r="CD75" s="13">
        <v>7100</v>
      </c>
      <c r="CE75" s="13">
        <v>1505</v>
      </c>
      <c r="CF75" s="13">
        <v>7100</v>
      </c>
      <c r="CG75" s="13">
        <v>1495</v>
      </c>
      <c r="CH75" s="13">
        <v>7100</v>
      </c>
    </row>
    <row r="76" spans="4:86" ht="15.55" customHeight="1" x14ac:dyDescent="0.55000000000000004">
      <c r="D76" s="13">
        <v>7000</v>
      </c>
      <c r="E76" s="63"/>
      <c r="F76" s="13">
        <v>7000</v>
      </c>
      <c r="G76" s="63"/>
      <c r="H76" s="13">
        <v>7000</v>
      </c>
      <c r="J76" s="13">
        <v>7000</v>
      </c>
      <c r="L76" s="13">
        <v>7000</v>
      </c>
      <c r="N76" s="13">
        <v>7000</v>
      </c>
      <c r="P76" s="13">
        <v>7000</v>
      </c>
      <c r="R76" s="13">
        <v>7000</v>
      </c>
      <c r="T76" s="13">
        <v>7000</v>
      </c>
      <c r="V76" s="13">
        <v>7000</v>
      </c>
      <c r="X76" s="13">
        <v>7000</v>
      </c>
      <c r="Z76" s="13">
        <v>7000</v>
      </c>
      <c r="AB76" s="13">
        <v>7000</v>
      </c>
      <c r="AD76" s="13">
        <v>7000</v>
      </c>
      <c r="AF76" s="13">
        <v>7000</v>
      </c>
      <c r="AH76" s="13">
        <v>7000</v>
      </c>
      <c r="AJ76" s="13">
        <v>7000</v>
      </c>
      <c r="AL76" s="13">
        <v>7000</v>
      </c>
      <c r="AN76" s="13">
        <v>7000</v>
      </c>
      <c r="AP76" s="13">
        <v>7000</v>
      </c>
      <c r="AR76" s="13">
        <v>7000</v>
      </c>
      <c r="AT76" s="85">
        <v>7000</v>
      </c>
      <c r="AV76" s="13">
        <v>7000</v>
      </c>
      <c r="AW76" s="13">
        <v>1715</v>
      </c>
      <c r="AX76" s="13">
        <v>7000</v>
      </c>
      <c r="AY76" s="13">
        <v>1705</v>
      </c>
      <c r="AZ76" s="13">
        <v>7000</v>
      </c>
      <c r="BA76" s="13">
        <v>1690</v>
      </c>
      <c r="BB76" s="13">
        <v>7000</v>
      </c>
      <c r="BC76" s="13">
        <v>1670</v>
      </c>
      <c r="BD76" s="13">
        <v>7000</v>
      </c>
      <c r="BE76" s="13">
        <v>1660</v>
      </c>
      <c r="BF76" s="13">
        <v>7000</v>
      </c>
      <c r="BG76" s="13">
        <v>1650</v>
      </c>
      <c r="BH76" s="13">
        <v>7000</v>
      </c>
      <c r="BI76" s="13">
        <v>1640</v>
      </c>
      <c r="BJ76" s="13">
        <v>7000</v>
      </c>
      <c r="BK76" s="13">
        <v>1630</v>
      </c>
      <c r="BL76" s="13">
        <v>7000</v>
      </c>
      <c r="BM76" s="13">
        <v>1620</v>
      </c>
      <c r="BN76" s="13">
        <v>7000</v>
      </c>
      <c r="BO76" s="13">
        <v>1610</v>
      </c>
      <c r="BP76" s="13">
        <v>7000</v>
      </c>
      <c r="BQ76" s="13">
        <v>1595</v>
      </c>
      <c r="BR76" s="13">
        <v>7000</v>
      </c>
      <c r="BS76" s="13">
        <v>1585</v>
      </c>
      <c r="BT76" s="13">
        <v>7000</v>
      </c>
      <c r="BU76" s="13">
        <v>1570</v>
      </c>
      <c r="BV76" s="13">
        <v>7000</v>
      </c>
      <c r="BW76" s="13">
        <v>1560</v>
      </c>
      <c r="BX76" s="13">
        <v>7000</v>
      </c>
      <c r="BY76" s="13">
        <v>1550</v>
      </c>
      <c r="BZ76" s="13">
        <v>7000</v>
      </c>
      <c r="CA76" s="13">
        <v>1535</v>
      </c>
      <c r="CB76" s="13">
        <v>7000</v>
      </c>
      <c r="CC76" s="13">
        <v>1520</v>
      </c>
      <c r="CD76" s="13">
        <v>7000</v>
      </c>
      <c r="CE76" s="13">
        <v>1510</v>
      </c>
      <c r="CF76" s="13">
        <v>7000</v>
      </c>
      <c r="CG76" s="13">
        <v>1500</v>
      </c>
      <c r="CH76" s="13">
        <v>7000</v>
      </c>
    </row>
    <row r="77" spans="4:86" ht="15.55" customHeight="1" x14ac:dyDescent="0.55000000000000004">
      <c r="D77" s="13">
        <v>6900</v>
      </c>
      <c r="E77" s="63"/>
      <c r="F77" s="13">
        <v>6900</v>
      </c>
      <c r="G77" s="63"/>
      <c r="H77" s="13">
        <v>6900</v>
      </c>
      <c r="J77" s="13">
        <v>6900</v>
      </c>
      <c r="L77" s="13">
        <v>6900</v>
      </c>
      <c r="N77" s="13">
        <v>6900</v>
      </c>
      <c r="P77" s="13">
        <v>6900</v>
      </c>
      <c r="R77" s="13">
        <v>6900</v>
      </c>
      <c r="T77" s="13">
        <v>6900</v>
      </c>
      <c r="V77" s="13">
        <v>6900</v>
      </c>
      <c r="X77" s="13">
        <v>6900</v>
      </c>
      <c r="Z77" s="13">
        <v>6900</v>
      </c>
      <c r="AB77" s="13">
        <v>6900</v>
      </c>
      <c r="AD77" s="13">
        <v>6900</v>
      </c>
      <c r="AF77" s="13">
        <v>6900</v>
      </c>
      <c r="AH77" s="13">
        <v>6900</v>
      </c>
      <c r="AJ77" s="13">
        <v>6900</v>
      </c>
      <c r="AL77" s="13">
        <v>6900</v>
      </c>
      <c r="AN77" s="13">
        <v>6900</v>
      </c>
      <c r="AP77" s="13">
        <v>6900</v>
      </c>
      <c r="AR77" s="13">
        <v>6900</v>
      </c>
      <c r="AT77" s="85">
        <v>6900</v>
      </c>
      <c r="AV77" s="13">
        <v>6900</v>
      </c>
      <c r="AX77" s="13">
        <v>6900</v>
      </c>
      <c r="AY77" s="13">
        <v>1705</v>
      </c>
      <c r="AZ77" s="13">
        <v>6900</v>
      </c>
      <c r="BA77" s="13">
        <v>1690</v>
      </c>
      <c r="BB77" s="13">
        <v>6900</v>
      </c>
      <c r="BC77" s="13">
        <v>1675</v>
      </c>
      <c r="BD77" s="13">
        <v>6900</v>
      </c>
      <c r="BE77" s="13">
        <v>1665</v>
      </c>
      <c r="BF77" s="13">
        <v>6900</v>
      </c>
      <c r="BG77" s="13">
        <v>1655</v>
      </c>
      <c r="BH77" s="13">
        <v>6900</v>
      </c>
      <c r="BI77" s="13">
        <v>1645</v>
      </c>
      <c r="BJ77" s="13">
        <v>6900</v>
      </c>
      <c r="BK77" s="13">
        <v>1635</v>
      </c>
      <c r="BL77" s="13">
        <v>6900</v>
      </c>
      <c r="BM77" s="13">
        <v>1625</v>
      </c>
      <c r="BN77" s="13">
        <v>6900</v>
      </c>
      <c r="BO77" s="13">
        <v>1615</v>
      </c>
      <c r="BP77" s="13">
        <v>6900</v>
      </c>
      <c r="BQ77" s="13">
        <v>1600</v>
      </c>
      <c r="BR77" s="13">
        <v>6900</v>
      </c>
      <c r="BS77" s="13">
        <v>1590</v>
      </c>
      <c r="BT77" s="13">
        <v>6900</v>
      </c>
      <c r="BU77" s="13">
        <v>1575</v>
      </c>
      <c r="BV77" s="13">
        <v>6900</v>
      </c>
      <c r="BW77" s="13">
        <v>1565</v>
      </c>
      <c r="BX77" s="13">
        <v>6900</v>
      </c>
      <c r="BY77" s="13">
        <v>1555</v>
      </c>
      <c r="BZ77" s="13">
        <v>6900</v>
      </c>
      <c r="CA77" s="13">
        <v>1540</v>
      </c>
      <c r="CB77" s="13">
        <v>6900</v>
      </c>
      <c r="CC77" s="13">
        <v>1525</v>
      </c>
      <c r="CD77" s="13">
        <v>6900</v>
      </c>
      <c r="CE77" s="13">
        <v>1515</v>
      </c>
      <c r="CF77" s="13">
        <v>6900</v>
      </c>
      <c r="CG77" s="13">
        <v>1505</v>
      </c>
      <c r="CH77" s="13">
        <v>6900</v>
      </c>
    </row>
    <row r="78" spans="4:86" ht="15.55" customHeight="1" x14ac:dyDescent="0.55000000000000004">
      <c r="D78" s="13">
        <v>6800</v>
      </c>
      <c r="E78" s="63"/>
      <c r="F78" s="13">
        <v>6800</v>
      </c>
      <c r="G78" s="63"/>
      <c r="H78" s="13">
        <v>6800</v>
      </c>
      <c r="J78" s="13">
        <v>6800</v>
      </c>
      <c r="L78" s="13">
        <v>6800</v>
      </c>
      <c r="N78" s="13">
        <v>6800</v>
      </c>
      <c r="P78" s="13">
        <v>6800</v>
      </c>
      <c r="R78" s="13">
        <v>6800</v>
      </c>
      <c r="T78" s="13">
        <v>6800</v>
      </c>
      <c r="V78" s="13">
        <v>6800</v>
      </c>
      <c r="X78" s="13">
        <v>6800</v>
      </c>
      <c r="Z78" s="13">
        <v>6800</v>
      </c>
      <c r="AB78" s="13">
        <v>6800</v>
      </c>
      <c r="AD78" s="13">
        <v>6800</v>
      </c>
      <c r="AF78" s="13">
        <v>6800</v>
      </c>
      <c r="AH78" s="13">
        <v>6800</v>
      </c>
      <c r="AJ78" s="13">
        <v>6800</v>
      </c>
      <c r="AL78" s="13">
        <v>6800</v>
      </c>
      <c r="AN78" s="13">
        <v>6800</v>
      </c>
      <c r="AP78" s="13">
        <v>6800</v>
      </c>
      <c r="AR78" s="13">
        <v>6800</v>
      </c>
      <c r="AT78" s="85">
        <v>6800</v>
      </c>
      <c r="AV78" s="13">
        <v>6800</v>
      </c>
      <c r="AX78" s="13">
        <v>6800</v>
      </c>
      <c r="AY78" s="13">
        <v>1705</v>
      </c>
      <c r="AZ78" s="13">
        <v>6800</v>
      </c>
      <c r="BA78" s="13">
        <v>1690</v>
      </c>
      <c r="BB78" s="13">
        <v>6800</v>
      </c>
      <c r="BC78" s="13">
        <v>1675</v>
      </c>
      <c r="BD78" s="13">
        <v>6800</v>
      </c>
      <c r="BE78" s="13">
        <v>1665</v>
      </c>
      <c r="BF78" s="13">
        <v>6800</v>
      </c>
      <c r="BG78" s="13">
        <v>1655</v>
      </c>
      <c r="BH78" s="13">
        <v>6800</v>
      </c>
      <c r="BI78" s="13">
        <v>1645</v>
      </c>
      <c r="BJ78" s="13">
        <v>6800</v>
      </c>
      <c r="BK78" s="13">
        <v>1635</v>
      </c>
      <c r="BL78" s="13">
        <v>6800</v>
      </c>
      <c r="BM78" s="13">
        <v>1630</v>
      </c>
      <c r="BN78" s="13">
        <v>6800</v>
      </c>
      <c r="BO78" s="13">
        <v>1620</v>
      </c>
      <c r="BP78" s="13">
        <v>6800</v>
      </c>
      <c r="BQ78" s="13">
        <v>1605</v>
      </c>
      <c r="BR78" s="13">
        <v>6800</v>
      </c>
      <c r="BS78" s="13">
        <v>1590</v>
      </c>
      <c r="BT78" s="13">
        <v>6800</v>
      </c>
      <c r="BU78" s="13">
        <v>1575</v>
      </c>
      <c r="BV78" s="13">
        <v>6800</v>
      </c>
      <c r="BW78" s="13">
        <v>1565</v>
      </c>
      <c r="BX78" s="13">
        <v>6800</v>
      </c>
      <c r="BY78" s="13">
        <v>1555</v>
      </c>
      <c r="BZ78" s="13">
        <v>6800</v>
      </c>
      <c r="CA78" s="13">
        <v>1540</v>
      </c>
      <c r="CB78" s="13">
        <v>6800</v>
      </c>
      <c r="CC78" s="13">
        <v>1525</v>
      </c>
      <c r="CD78" s="13">
        <v>6800</v>
      </c>
      <c r="CE78" s="13">
        <v>1515</v>
      </c>
      <c r="CF78" s="13">
        <v>6800</v>
      </c>
      <c r="CG78" s="13">
        <v>1505</v>
      </c>
      <c r="CH78" s="13">
        <v>6800</v>
      </c>
    </row>
    <row r="79" spans="4:86" ht="15.55" customHeight="1" x14ac:dyDescent="0.55000000000000004">
      <c r="D79" s="13">
        <v>6700</v>
      </c>
      <c r="E79" s="63"/>
      <c r="F79" s="13">
        <v>6700</v>
      </c>
      <c r="G79" s="63"/>
      <c r="H79" s="13">
        <v>6700</v>
      </c>
      <c r="J79" s="13">
        <v>6700</v>
      </c>
      <c r="L79" s="13">
        <v>6700</v>
      </c>
      <c r="N79" s="13">
        <v>6700</v>
      </c>
      <c r="P79" s="13">
        <v>6700</v>
      </c>
      <c r="R79" s="13">
        <v>6700</v>
      </c>
      <c r="T79" s="13">
        <v>6700</v>
      </c>
      <c r="V79" s="13">
        <v>6700</v>
      </c>
      <c r="X79" s="13">
        <v>6700</v>
      </c>
      <c r="Z79" s="13">
        <v>6700</v>
      </c>
      <c r="AB79" s="13">
        <v>6700</v>
      </c>
      <c r="AD79" s="13">
        <v>6700</v>
      </c>
      <c r="AF79" s="13">
        <v>6700</v>
      </c>
      <c r="AH79" s="13">
        <v>6700</v>
      </c>
      <c r="AJ79" s="13">
        <v>6700</v>
      </c>
      <c r="AL79" s="13">
        <v>6700</v>
      </c>
      <c r="AN79" s="13">
        <v>6700</v>
      </c>
      <c r="AP79" s="13">
        <v>6700</v>
      </c>
      <c r="AR79" s="13">
        <v>6700</v>
      </c>
      <c r="AT79" s="85">
        <v>6700</v>
      </c>
      <c r="AV79" s="13">
        <v>6700</v>
      </c>
      <c r="AX79" s="13">
        <v>6700</v>
      </c>
      <c r="AY79" s="13">
        <v>1710</v>
      </c>
      <c r="AZ79" s="13">
        <v>6700</v>
      </c>
      <c r="BA79" s="13">
        <v>1695</v>
      </c>
      <c r="BB79" s="13">
        <v>6700</v>
      </c>
      <c r="BC79" s="13">
        <v>1680</v>
      </c>
      <c r="BD79" s="13">
        <v>6700</v>
      </c>
      <c r="BE79" s="13">
        <v>1670</v>
      </c>
      <c r="BF79" s="13">
        <v>6700</v>
      </c>
      <c r="BG79" s="13">
        <v>1660</v>
      </c>
      <c r="BH79" s="13">
        <v>6700</v>
      </c>
      <c r="BI79" s="13">
        <v>1650</v>
      </c>
      <c r="BJ79" s="13">
        <v>6700</v>
      </c>
      <c r="BK79" s="13">
        <v>1640</v>
      </c>
      <c r="BL79" s="13">
        <v>6700</v>
      </c>
      <c r="BM79" s="13">
        <v>1635</v>
      </c>
      <c r="BN79" s="13">
        <v>6700</v>
      </c>
      <c r="BO79" s="13">
        <v>1620</v>
      </c>
      <c r="BP79" s="13">
        <v>6700</v>
      </c>
      <c r="BQ79" s="13">
        <v>1610</v>
      </c>
      <c r="BR79" s="13">
        <v>6700</v>
      </c>
      <c r="BS79" s="13">
        <v>1595</v>
      </c>
      <c r="BT79" s="13">
        <v>6700</v>
      </c>
      <c r="BU79" s="13">
        <v>1580</v>
      </c>
      <c r="BV79" s="13">
        <v>6700</v>
      </c>
      <c r="BW79" s="13">
        <v>1570</v>
      </c>
      <c r="BX79" s="13">
        <v>6700</v>
      </c>
      <c r="BY79" s="13">
        <v>1560</v>
      </c>
      <c r="BZ79" s="13">
        <v>6700</v>
      </c>
      <c r="CA79" s="13">
        <v>1545</v>
      </c>
      <c r="CB79" s="13">
        <v>6700</v>
      </c>
      <c r="CC79" s="13">
        <v>1530</v>
      </c>
      <c r="CD79" s="13">
        <v>6700</v>
      </c>
      <c r="CE79" s="13">
        <v>1520</v>
      </c>
      <c r="CF79" s="13">
        <v>6700</v>
      </c>
      <c r="CG79" s="13">
        <v>1510</v>
      </c>
      <c r="CH79" s="13">
        <v>6700</v>
      </c>
    </row>
    <row r="80" spans="4:86" ht="15.55" customHeight="1" x14ac:dyDescent="0.55000000000000004">
      <c r="D80" s="13">
        <v>6600</v>
      </c>
      <c r="E80" s="63"/>
      <c r="F80" s="13">
        <v>6600</v>
      </c>
      <c r="G80" s="63"/>
      <c r="H80" s="13">
        <v>6600</v>
      </c>
      <c r="J80" s="13">
        <v>6600</v>
      </c>
      <c r="L80" s="13">
        <v>6600</v>
      </c>
      <c r="N80" s="13">
        <v>6600</v>
      </c>
      <c r="P80" s="13">
        <v>6600</v>
      </c>
      <c r="R80" s="13">
        <v>6600</v>
      </c>
      <c r="T80" s="13">
        <v>6600</v>
      </c>
      <c r="V80" s="13">
        <v>6600</v>
      </c>
      <c r="X80" s="13">
        <v>6600</v>
      </c>
      <c r="Z80" s="13">
        <v>6600</v>
      </c>
      <c r="AB80" s="13">
        <v>6600</v>
      </c>
      <c r="AD80" s="13">
        <v>6600</v>
      </c>
      <c r="AF80" s="13">
        <v>6600</v>
      </c>
      <c r="AH80" s="13">
        <v>6600</v>
      </c>
      <c r="AJ80" s="13">
        <v>6600</v>
      </c>
      <c r="AL80" s="13">
        <v>6600</v>
      </c>
      <c r="AN80" s="13">
        <v>6600</v>
      </c>
      <c r="AP80" s="13">
        <v>6600</v>
      </c>
      <c r="AR80" s="13">
        <v>6600</v>
      </c>
      <c r="AT80" s="85">
        <v>6600</v>
      </c>
      <c r="AV80" s="13">
        <v>6600</v>
      </c>
      <c r="AX80" s="13">
        <v>6600</v>
      </c>
      <c r="AY80" s="13">
        <v>1710</v>
      </c>
      <c r="AZ80" s="13">
        <v>6600</v>
      </c>
      <c r="BA80" s="13">
        <v>1695</v>
      </c>
      <c r="BB80" s="13">
        <v>6600</v>
      </c>
      <c r="BC80" s="13">
        <v>1680</v>
      </c>
      <c r="BD80" s="13">
        <v>6600</v>
      </c>
      <c r="BE80" s="13">
        <v>1670</v>
      </c>
      <c r="BF80" s="13">
        <v>6600</v>
      </c>
      <c r="BG80" s="13">
        <v>1660</v>
      </c>
      <c r="BH80" s="13">
        <v>6600</v>
      </c>
      <c r="BI80" s="13">
        <v>1650</v>
      </c>
      <c r="BJ80" s="13">
        <v>6600</v>
      </c>
      <c r="BK80" s="13">
        <v>1645</v>
      </c>
      <c r="BL80" s="13">
        <v>6600</v>
      </c>
      <c r="BM80" s="13">
        <v>1640</v>
      </c>
      <c r="BN80" s="13">
        <v>6600</v>
      </c>
      <c r="BO80" s="13">
        <v>1625</v>
      </c>
      <c r="BP80" s="13">
        <v>6600</v>
      </c>
      <c r="BQ80" s="13">
        <v>1615</v>
      </c>
      <c r="BR80" s="13">
        <v>6600</v>
      </c>
      <c r="BS80" s="13">
        <v>1600</v>
      </c>
      <c r="BT80" s="13">
        <v>6600</v>
      </c>
      <c r="BU80" s="13">
        <v>1585</v>
      </c>
      <c r="BV80" s="13">
        <v>6600</v>
      </c>
      <c r="BW80" s="13">
        <v>1575</v>
      </c>
      <c r="BX80" s="13">
        <v>6600</v>
      </c>
      <c r="BY80" s="13">
        <v>1565</v>
      </c>
      <c r="BZ80" s="13">
        <v>6600</v>
      </c>
      <c r="CA80" s="13">
        <v>1550</v>
      </c>
      <c r="CB80" s="13">
        <v>6600</v>
      </c>
      <c r="CC80" s="13">
        <v>1535</v>
      </c>
      <c r="CD80" s="13">
        <v>6600</v>
      </c>
      <c r="CE80" s="13">
        <v>1525</v>
      </c>
      <c r="CF80" s="13">
        <v>6600</v>
      </c>
      <c r="CG80" s="13">
        <v>1515</v>
      </c>
      <c r="CH80" s="13">
        <v>6600</v>
      </c>
    </row>
    <row r="81" spans="4:86" ht="15.55" customHeight="1" x14ac:dyDescent="0.55000000000000004">
      <c r="D81" s="13">
        <v>6500</v>
      </c>
      <c r="E81" s="63"/>
      <c r="F81" s="13">
        <v>6500</v>
      </c>
      <c r="G81" s="63"/>
      <c r="H81" s="13">
        <v>6500</v>
      </c>
      <c r="J81" s="13">
        <v>6500</v>
      </c>
      <c r="L81" s="13">
        <v>6500</v>
      </c>
      <c r="N81" s="13">
        <v>6500</v>
      </c>
      <c r="P81" s="13">
        <v>6500</v>
      </c>
      <c r="R81" s="13">
        <v>6500</v>
      </c>
      <c r="T81" s="13">
        <v>6500</v>
      </c>
      <c r="V81" s="13">
        <v>6500</v>
      </c>
      <c r="X81" s="13">
        <v>6500</v>
      </c>
      <c r="Z81" s="13">
        <v>6500</v>
      </c>
      <c r="AB81" s="13">
        <v>6500</v>
      </c>
      <c r="AD81" s="13">
        <v>6500</v>
      </c>
      <c r="AF81" s="13">
        <v>6500</v>
      </c>
      <c r="AH81" s="13">
        <v>6500</v>
      </c>
      <c r="AJ81" s="13">
        <v>6500</v>
      </c>
      <c r="AL81" s="13">
        <v>6500</v>
      </c>
      <c r="AN81" s="13">
        <v>6500</v>
      </c>
      <c r="AP81" s="13">
        <v>6500</v>
      </c>
      <c r="AR81" s="13">
        <v>6500</v>
      </c>
      <c r="AT81" s="85">
        <v>6500</v>
      </c>
      <c r="AV81" s="13">
        <v>6500</v>
      </c>
      <c r="AX81" s="13">
        <v>6500</v>
      </c>
      <c r="AY81" s="13">
        <v>1710</v>
      </c>
      <c r="AZ81" s="13">
        <v>6500</v>
      </c>
      <c r="BA81" s="13">
        <v>1700</v>
      </c>
      <c r="BB81" s="13">
        <v>6500</v>
      </c>
      <c r="BC81" s="13">
        <v>1685</v>
      </c>
      <c r="BD81" s="13">
        <v>6500</v>
      </c>
      <c r="BE81" s="13">
        <v>1675</v>
      </c>
      <c r="BF81" s="13">
        <v>6500</v>
      </c>
      <c r="BG81" s="13">
        <v>1665</v>
      </c>
      <c r="BH81" s="13">
        <v>6500</v>
      </c>
      <c r="BI81" s="13">
        <v>1655</v>
      </c>
      <c r="BJ81" s="13">
        <v>6500</v>
      </c>
      <c r="BK81" s="13">
        <v>1645</v>
      </c>
      <c r="BL81" s="13">
        <v>6500</v>
      </c>
      <c r="BM81" s="13">
        <v>1645</v>
      </c>
      <c r="BN81" s="13">
        <v>6500</v>
      </c>
      <c r="BO81" s="13">
        <v>1630</v>
      </c>
      <c r="BP81" s="13">
        <v>6500</v>
      </c>
      <c r="BQ81" s="13">
        <v>1620</v>
      </c>
      <c r="BR81" s="13">
        <v>6500</v>
      </c>
      <c r="BS81" s="13">
        <v>1605</v>
      </c>
      <c r="BT81" s="13">
        <v>6500</v>
      </c>
      <c r="BU81" s="13">
        <v>1590</v>
      </c>
      <c r="BV81" s="13">
        <v>6500</v>
      </c>
      <c r="BW81" s="13">
        <v>1580</v>
      </c>
      <c r="BX81" s="13">
        <v>6500</v>
      </c>
      <c r="BY81" s="13">
        <v>1570</v>
      </c>
      <c r="BZ81" s="13">
        <v>6500</v>
      </c>
      <c r="CA81" s="13">
        <v>1555</v>
      </c>
      <c r="CB81" s="13">
        <v>6500</v>
      </c>
      <c r="CC81" s="13">
        <v>1540</v>
      </c>
      <c r="CD81" s="13">
        <v>6500</v>
      </c>
      <c r="CE81" s="13">
        <v>1530</v>
      </c>
      <c r="CF81" s="13">
        <v>6500</v>
      </c>
      <c r="CG81" s="13">
        <v>1520</v>
      </c>
      <c r="CH81" s="13">
        <v>6500</v>
      </c>
    </row>
    <row r="82" spans="4:86" ht="15.55" customHeight="1" x14ac:dyDescent="0.55000000000000004">
      <c r="D82" s="13">
        <v>6400</v>
      </c>
      <c r="E82" s="63"/>
      <c r="F82" s="13">
        <v>6400</v>
      </c>
      <c r="G82" s="63"/>
      <c r="H82" s="13">
        <v>6400</v>
      </c>
      <c r="J82" s="13">
        <v>6400</v>
      </c>
      <c r="L82" s="13">
        <v>6400</v>
      </c>
      <c r="N82" s="13">
        <v>6400</v>
      </c>
      <c r="P82" s="13">
        <v>6400</v>
      </c>
      <c r="R82" s="13">
        <v>6400</v>
      </c>
      <c r="T82" s="13">
        <v>6400</v>
      </c>
      <c r="V82" s="13">
        <v>6400</v>
      </c>
      <c r="X82" s="13">
        <v>6400</v>
      </c>
      <c r="Z82" s="13">
        <v>6400</v>
      </c>
      <c r="AB82" s="13">
        <v>6400</v>
      </c>
      <c r="AD82" s="13">
        <v>6400</v>
      </c>
      <c r="AF82" s="13">
        <v>6400</v>
      </c>
      <c r="AH82" s="13">
        <v>6400</v>
      </c>
      <c r="AJ82" s="13">
        <v>6400</v>
      </c>
      <c r="AL82" s="13">
        <v>6400</v>
      </c>
      <c r="AN82" s="13">
        <v>6400</v>
      </c>
      <c r="AP82" s="13">
        <v>6400</v>
      </c>
      <c r="AR82" s="13">
        <v>6400</v>
      </c>
      <c r="AT82" s="85">
        <v>6400</v>
      </c>
      <c r="AV82" s="13">
        <v>6400</v>
      </c>
      <c r="AX82" s="13">
        <v>6400</v>
      </c>
      <c r="AY82" s="13">
        <v>1710</v>
      </c>
      <c r="AZ82" s="13">
        <v>6400</v>
      </c>
      <c r="BA82" s="13">
        <v>1700</v>
      </c>
      <c r="BB82" s="13">
        <v>6400</v>
      </c>
      <c r="BC82" s="13">
        <v>1690</v>
      </c>
      <c r="BD82" s="13">
        <v>6400</v>
      </c>
      <c r="BE82" s="13">
        <v>1680</v>
      </c>
      <c r="BF82" s="13">
        <v>6400</v>
      </c>
      <c r="BG82" s="13">
        <v>1670</v>
      </c>
      <c r="BH82" s="13">
        <v>6400</v>
      </c>
      <c r="BI82" s="13">
        <v>1660</v>
      </c>
      <c r="BJ82" s="13">
        <v>6400</v>
      </c>
      <c r="BK82" s="13">
        <v>1655</v>
      </c>
      <c r="BL82" s="13">
        <v>6400</v>
      </c>
      <c r="BM82" s="13">
        <v>1650</v>
      </c>
      <c r="BN82" s="13">
        <v>6400</v>
      </c>
      <c r="BO82" s="13">
        <v>1635</v>
      </c>
      <c r="BP82" s="13">
        <v>6400</v>
      </c>
      <c r="BQ82" s="13">
        <v>1625</v>
      </c>
      <c r="BR82" s="13">
        <v>6400</v>
      </c>
      <c r="BS82" s="13">
        <v>1610</v>
      </c>
      <c r="BT82" s="13">
        <v>6400</v>
      </c>
      <c r="BU82" s="13">
        <v>1595</v>
      </c>
      <c r="BV82" s="13">
        <v>6400</v>
      </c>
      <c r="BW82" s="13">
        <v>1585</v>
      </c>
      <c r="BX82" s="13">
        <v>6400</v>
      </c>
      <c r="BY82" s="13">
        <v>1575</v>
      </c>
      <c r="BZ82" s="13">
        <v>6400</v>
      </c>
      <c r="CA82" s="13">
        <v>1560</v>
      </c>
      <c r="CB82" s="13">
        <v>6400</v>
      </c>
      <c r="CC82" s="13">
        <v>1545</v>
      </c>
      <c r="CD82" s="13">
        <v>6400</v>
      </c>
      <c r="CE82" s="13">
        <v>1535</v>
      </c>
      <c r="CF82" s="13">
        <v>6400</v>
      </c>
      <c r="CG82" s="13">
        <v>1520</v>
      </c>
      <c r="CH82" s="13">
        <v>6400</v>
      </c>
    </row>
    <row r="83" spans="4:86" ht="15.55" customHeight="1" x14ac:dyDescent="0.55000000000000004">
      <c r="D83" s="13">
        <v>6300</v>
      </c>
      <c r="E83" s="63"/>
      <c r="F83" s="13">
        <v>6300</v>
      </c>
      <c r="G83" s="63"/>
      <c r="H83" s="13">
        <v>6300</v>
      </c>
      <c r="J83" s="13">
        <v>6300</v>
      </c>
      <c r="L83" s="13">
        <v>6300</v>
      </c>
      <c r="N83" s="13">
        <v>6300</v>
      </c>
      <c r="P83" s="13">
        <v>6300</v>
      </c>
      <c r="R83" s="13">
        <v>6300</v>
      </c>
      <c r="T83" s="13">
        <v>6300</v>
      </c>
      <c r="V83" s="13">
        <v>6300</v>
      </c>
      <c r="X83" s="13">
        <v>6300</v>
      </c>
      <c r="Z83" s="13">
        <v>6300</v>
      </c>
      <c r="AB83" s="13">
        <v>6300</v>
      </c>
      <c r="AD83" s="13">
        <v>6300</v>
      </c>
      <c r="AF83" s="13">
        <v>6300</v>
      </c>
      <c r="AH83" s="13">
        <v>6300</v>
      </c>
      <c r="AJ83" s="13">
        <v>6300</v>
      </c>
      <c r="AL83" s="13">
        <v>6300</v>
      </c>
      <c r="AN83" s="13">
        <v>6300</v>
      </c>
      <c r="AP83" s="13">
        <v>6300</v>
      </c>
      <c r="AR83" s="13">
        <v>6300</v>
      </c>
      <c r="AT83" s="85">
        <v>6300</v>
      </c>
      <c r="AV83" s="13">
        <v>6300</v>
      </c>
      <c r="AX83" s="13">
        <v>6300</v>
      </c>
      <c r="AY83" s="13">
        <v>1710</v>
      </c>
      <c r="AZ83" s="13">
        <v>6300</v>
      </c>
      <c r="BA83" s="13">
        <v>1700</v>
      </c>
      <c r="BB83" s="13">
        <v>6300</v>
      </c>
      <c r="BC83" s="13">
        <v>1690</v>
      </c>
      <c r="BD83" s="13">
        <v>6300</v>
      </c>
      <c r="BE83" s="13">
        <v>1680</v>
      </c>
      <c r="BF83" s="13">
        <v>6300</v>
      </c>
      <c r="BG83" s="13">
        <v>1670</v>
      </c>
      <c r="BH83" s="13">
        <v>6300</v>
      </c>
      <c r="BI83" s="13">
        <v>1665</v>
      </c>
      <c r="BJ83" s="13">
        <v>6300</v>
      </c>
      <c r="BK83" s="13">
        <v>1660</v>
      </c>
      <c r="BL83" s="13">
        <v>6300</v>
      </c>
      <c r="BM83" s="13">
        <v>1655</v>
      </c>
      <c r="BN83" s="13">
        <v>6300</v>
      </c>
      <c r="BO83" s="13">
        <v>1640</v>
      </c>
      <c r="BP83" s="13">
        <v>6300</v>
      </c>
      <c r="BQ83" s="13">
        <v>1630</v>
      </c>
      <c r="BR83" s="13">
        <v>6300</v>
      </c>
      <c r="BS83" s="13">
        <v>1615</v>
      </c>
      <c r="BT83" s="13">
        <v>6300</v>
      </c>
      <c r="BU83" s="13">
        <v>1600</v>
      </c>
      <c r="BV83" s="13">
        <v>6300</v>
      </c>
      <c r="BW83" s="13">
        <v>1590</v>
      </c>
      <c r="BX83" s="13">
        <v>6300</v>
      </c>
      <c r="BY83" s="13">
        <v>1580</v>
      </c>
      <c r="BZ83" s="13">
        <v>6300</v>
      </c>
      <c r="CA83" s="13">
        <v>1565</v>
      </c>
      <c r="CB83" s="13">
        <v>6300</v>
      </c>
      <c r="CC83" s="13">
        <v>1550</v>
      </c>
      <c r="CD83" s="13">
        <v>6300</v>
      </c>
      <c r="CE83" s="13">
        <v>1540</v>
      </c>
      <c r="CF83" s="13">
        <v>6300</v>
      </c>
      <c r="CG83" s="13">
        <v>1525</v>
      </c>
      <c r="CH83" s="13">
        <v>6300</v>
      </c>
    </row>
    <row r="84" spans="4:86" ht="15.55" customHeight="1" x14ac:dyDescent="0.55000000000000004">
      <c r="D84" s="13">
        <v>6200</v>
      </c>
      <c r="E84" s="63"/>
      <c r="F84" s="13">
        <v>6200</v>
      </c>
      <c r="G84" s="63"/>
      <c r="H84" s="13">
        <v>6200</v>
      </c>
      <c r="J84" s="13">
        <v>6200</v>
      </c>
      <c r="L84" s="13">
        <v>6200</v>
      </c>
      <c r="N84" s="13">
        <v>6200</v>
      </c>
      <c r="P84" s="13">
        <v>6200</v>
      </c>
      <c r="R84" s="13">
        <v>6200</v>
      </c>
      <c r="T84" s="13">
        <v>6200</v>
      </c>
      <c r="V84" s="13">
        <v>6200</v>
      </c>
      <c r="X84" s="13">
        <v>6200</v>
      </c>
      <c r="Z84" s="13">
        <v>6200</v>
      </c>
      <c r="AB84" s="13">
        <v>6200</v>
      </c>
      <c r="AD84" s="13">
        <v>6200</v>
      </c>
      <c r="AF84" s="13">
        <v>6200</v>
      </c>
      <c r="AH84" s="13">
        <v>6200</v>
      </c>
      <c r="AJ84" s="13">
        <v>6200</v>
      </c>
      <c r="AL84" s="13">
        <v>6200</v>
      </c>
      <c r="AN84" s="13">
        <v>6200</v>
      </c>
      <c r="AP84" s="13">
        <v>6200</v>
      </c>
      <c r="AR84" s="13">
        <v>6200</v>
      </c>
      <c r="AT84" s="85">
        <v>6200</v>
      </c>
      <c r="AV84" s="13">
        <v>6200</v>
      </c>
      <c r="AX84" s="13">
        <v>6200</v>
      </c>
      <c r="AY84" s="13">
        <v>1715</v>
      </c>
      <c r="AZ84" s="13">
        <v>6200</v>
      </c>
      <c r="BA84" s="13">
        <v>1705</v>
      </c>
      <c r="BB84" s="13">
        <v>6200</v>
      </c>
      <c r="BC84" s="13">
        <v>1695</v>
      </c>
      <c r="BD84" s="13">
        <v>6200</v>
      </c>
      <c r="BE84" s="13">
        <v>1685</v>
      </c>
      <c r="BF84" s="13">
        <v>6200</v>
      </c>
      <c r="BG84" s="13">
        <v>1675</v>
      </c>
      <c r="BH84" s="13">
        <v>6200</v>
      </c>
      <c r="BI84" s="13">
        <v>1670</v>
      </c>
      <c r="BJ84" s="13">
        <v>6200</v>
      </c>
      <c r="BK84" s="13">
        <v>1665</v>
      </c>
      <c r="BL84" s="13">
        <v>6200</v>
      </c>
      <c r="BM84" s="13">
        <v>1660</v>
      </c>
      <c r="BN84" s="13">
        <v>6200</v>
      </c>
      <c r="BO84" s="13">
        <v>1645</v>
      </c>
      <c r="BP84" s="13">
        <v>6200</v>
      </c>
      <c r="BQ84" s="13">
        <v>1635</v>
      </c>
      <c r="BR84" s="13">
        <v>6200</v>
      </c>
      <c r="BS84" s="13">
        <v>1620</v>
      </c>
      <c r="BT84" s="13">
        <v>6200</v>
      </c>
      <c r="BU84" s="13">
        <v>1605</v>
      </c>
      <c r="BV84" s="13">
        <v>6200</v>
      </c>
      <c r="BW84" s="13">
        <v>1595</v>
      </c>
      <c r="BX84" s="13">
        <v>6200</v>
      </c>
      <c r="BY84" s="13">
        <v>1585</v>
      </c>
      <c r="BZ84" s="13">
        <v>6200</v>
      </c>
      <c r="CA84" s="13">
        <v>1570</v>
      </c>
      <c r="CB84" s="13">
        <v>6200</v>
      </c>
      <c r="CC84" s="13">
        <v>1555</v>
      </c>
      <c r="CD84" s="13">
        <v>6200</v>
      </c>
      <c r="CE84" s="13">
        <v>1545</v>
      </c>
      <c r="CF84" s="13">
        <v>6200</v>
      </c>
      <c r="CG84" s="13">
        <v>1530</v>
      </c>
      <c r="CH84" s="13">
        <v>6200</v>
      </c>
    </row>
    <row r="85" spans="4:86" ht="15.55" customHeight="1" x14ac:dyDescent="0.55000000000000004">
      <c r="D85" s="13">
        <v>6100</v>
      </c>
      <c r="E85" s="63"/>
      <c r="F85" s="13">
        <v>6100</v>
      </c>
      <c r="G85" s="63"/>
      <c r="H85" s="13">
        <v>6100</v>
      </c>
      <c r="J85" s="13">
        <v>6100</v>
      </c>
      <c r="L85" s="13">
        <v>6100</v>
      </c>
      <c r="N85" s="13">
        <v>6100</v>
      </c>
      <c r="P85" s="13">
        <v>6100</v>
      </c>
      <c r="R85" s="13">
        <v>6100</v>
      </c>
      <c r="T85" s="13">
        <v>6100</v>
      </c>
      <c r="V85" s="13">
        <v>6100</v>
      </c>
      <c r="X85" s="13">
        <v>6100</v>
      </c>
      <c r="Z85" s="13">
        <v>6100</v>
      </c>
      <c r="AB85" s="13">
        <v>6100</v>
      </c>
      <c r="AD85" s="13">
        <v>6100</v>
      </c>
      <c r="AF85" s="13">
        <v>6100</v>
      </c>
      <c r="AH85" s="13">
        <v>6100</v>
      </c>
      <c r="AJ85" s="13">
        <v>6100</v>
      </c>
      <c r="AL85" s="13">
        <v>6100</v>
      </c>
      <c r="AN85" s="13">
        <v>6100</v>
      </c>
      <c r="AP85" s="13">
        <v>6100</v>
      </c>
      <c r="AR85" s="13">
        <v>6100</v>
      </c>
      <c r="AT85" s="85">
        <v>6100</v>
      </c>
      <c r="AV85" s="13">
        <v>6100</v>
      </c>
      <c r="AX85" s="13">
        <v>6100</v>
      </c>
      <c r="AZ85" s="13">
        <v>6100</v>
      </c>
      <c r="BA85" s="13">
        <v>1705</v>
      </c>
      <c r="BB85" s="13">
        <v>6100</v>
      </c>
      <c r="BC85" s="13">
        <v>1695</v>
      </c>
      <c r="BD85" s="13">
        <v>6100</v>
      </c>
      <c r="BE85" s="13">
        <v>1685</v>
      </c>
      <c r="BF85" s="13">
        <v>6100</v>
      </c>
      <c r="BG85" s="13">
        <v>1680</v>
      </c>
      <c r="BH85" s="13">
        <v>6100</v>
      </c>
      <c r="BI85" s="13">
        <v>1675</v>
      </c>
      <c r="BJ85" s="13">
        <v>6100</v>
      </c>
      <c r="BK85" s="13">
        <v>1670</v>
      </c>
      <c r="BL85" s="13">
        <v>6100</v>
      </c>
      <c r="BM85" s="13">
        <v>1665</v>
      </c>
      <c r="BN85" s="13">
        <v>6100</v>
      </c>
      <c r="BO85" s="13">
        <v>1650</v>
      </c>
      <c r="BP85" s="13">
        <v>6100</v>
      </c>
      <c r="BQ85" s="13">
        <v>1640</v>
      </c>
      <c r="BR85" s="13">
        <v>6100</v>
      </c>
      <c r="BS85" s="13">
        <v>1625</v>
      </c>
      <c r="BT85" s="13">
        <v>6100</v>
      </c>
      <c r="BU85" s="13">
        <v>1610</v>
      </c>
      <c r="BV85" s="13">
        <v>6100</v>
      </c>
      <c r="BW85" s="13">
        <v>1600</v>
      </c>
      <c r="BX85" s="13">
        <v>6100</v>
      </c>
      <c r="BY85" s="13">
        <v>1585</v>
      </c>
      <c r="BZ85" s="13">
        <v>6100</v>
      </c>
      <c r="CA85" s="13">
        <v>1575</v>
      </c>
      <c r="CB85" s="13">
        <v>6100</v>
      </c>
      <c r="CC85" s="13">
        <v>1560</v>
      </c>
      <c r="CD85" s="13">
        <v>6100</v>
      </c>
      <c r="CE85" s="13">
        <v>1545</v>
      </c>
      <c r="CF85" s="13">
        <v>6100</v>
      </c>
      <c r="CG85" s="13">
        <v>1535</v>
      </c>
      <c r="CH85" s="13">
        <v>6100</v>
      </c>
    </row>
    <row r="86" spans="4:86" ht="15.55" customHeight="1" x14ac:dyDescent="0.55000000000000004">
      <c r="D86" s="13">
        <v>6000</v>
      </c>
      <c r="E86" s="63"/>
      <c r="F86" s="13">
        <v>6000</v>
      </c>
      <c r="G86" s="63"/>
      <c r="H86" s="13">
        <v>6000</v>
      </c>
      <c r="J86" s="13">
        <v>6000</v>
      </c>
      <c r="L86" s="13">
        <v>6000</v>
      </c>
      <c r="N86" s="13">
        <v>6000</v>
      </c>
      <c r="P86" s="13">
        <v>6000</v>
      </c>
      <c r="R86" s="13">
        <v>6000</v>
      </c>
      <c r="T86" s="13">
        <v>6000</v>
      </c>
      <c r="V86" s="13">
        <v>6000</v>
      </c>
      <c r="X86" s="13">
        <v>6000</v>
      </c>
      <c r="Z86" s="13">
        <v>6000</v>
      </c>
      <c r="AB86" s="13">
        <v>6000</v>
      </c>
      <c r="AD86" s="13">
        <v>6000</v>
      </c>
      <c r="AF86" s="13">
        <v>6000</v>
      </c>
      <c r="AH86" s="13">
        <v>6000</v>
      </c>
      <c r="AJ86" s="13">
        <v>6000</v>
      </c>
      <c r="AL86" s="13">
        <v>6000</v>
      </c>
      <c r="AN86" s="13">
        <v>6000</v>
      </c>
      <c r="AP86" s="13">
        <v>6000</v>
      </c>
      <c r="AR86" s="13">
        <v>6000</v>
      </c>
      <c r="AT86" s="85">
        <v>6000</v>
      </c>
      <c r="AV86" s="13">
        <v>6000</v>
      </c>
      <c r="AX86" s="13">
        <v>6000</v>
      </c>
      <c r="AZ86" s="13">
        <v>6000</v>
      </c>
      <c r="BA86" s="13">
        <v>1710</v>
      </c>
      <c r="BB86" s="13">
        <v>6000</v>
      </c>
      <c r="BC86" s="13">
        <v>1700</v>
      </c>
      <c r="BD86" s="13">
        <v>6000</v>
      </c>
      <c r="BE86" s="13">
        <v>1690</v>
      </c>
      <c r="BF86" s="13">
        <v>6000</v>
      </c>
      <c r="BG86" s="13">
        <v>1685</v>
      </c>
      <c r="BH86" s="13">
        <v>6000</v>
      </c>
      <c r="BI86" s="13">
        <v>1680</v>
      </c>
      <c r="BJ86" s="13">
        <v>6000</v>
      </c>
      <c r="BK86" s="13">
        <v>1675</v>
      </c>
      <c r="BL86" s="13">
        <v>6000</v>
      </c>
      <c r="BM86" s="13">
        <v>1670</v>
      </c>
      <c r="BN86" s="13">
        <v>6000</v>
      </c>
      <c r="BO86" s="13">
        <v>1655</v>
      </c>
      <c r="BP86" s="13">
        <v>6000</v>
      </c>
      <c r="BQ86" s="13">
        <v>1645</v>
      </c>
      <c r="BR86" s="13">
        <v>6000</v>
      </c>
      <c r="BS86" s="13">
        <v>1630</v>
      </c>
      <c r="BT86" s="13">
        <v>6000</v>
      </c>
      <c r="BU86" s="13">
        <v>1615</v>
      </c>
      <c r="BV86" s="13">
        <v>6000</v>
      </c>
      <c r="BW86" s="13">
        <v>1605</v>
      </c>
      <c r="BX86" s="13">
        <v>6000</v>
      </c>
      <c r="BY86" s="13">
        <v>1590</v>
      </c>
      <c r="BZ86" s="13">
        <v>6000</v>
      </c>
      <c r="CA86" s="13">
        <v>1580</v>
      </c>
      <c r="CB86" s="13">
        <v>6000</v>
      </c>
      <c r="CC86" s="13">
        <v>1565</v>
      </c>
      <c r="CD86" s="13">
        <v>6000</v>
      </c>
      <c r="CE86" s="13">
        <v>1550</v>
      </c>
      <c r="CF86" s="13">
        <v>6000</v>
      </c>
      <c r="CG86" s="13">
        <v>1540</v>
      </c>
      <c r="CH86" s="13">
        <v>6000</v>
      </c>
    </row>
    <row r="87" spans="4:86" ht="15.55" customHeight="1" x14ac:dyDescent="0.55000000000000004">
      <c r="D87" s="13">
        <v>5900</v>
      </c>
      <c r="E87" s="63"/>
      <c r="F87" s="13">
        <v>5900</v>
      </c>
      <c r="G87" s="63"/>
      <c r="H87" s="13">
        <v>5900</v>
      </c>
      <c r="J87" s="13">
        <v>5900</v>
      </c>
      <c r="L87" s="13">
        <v>5900</v>
      </c>
      <c r="N87" s="13">
        <v>5900</v>
      </c>
      <c r="P87" s="13">
        <v>5900</v>
      </c>
      <c r="R87" s="13">
        <v>5900</v>
      </c>
      <c r="T87" s="13">
        <v>5900</v>
      </c>
      <c r="V87" s="13">
        <v>5900</v>
      </c>
      <c r="X87" s="13">
        <v>5900</v>
      </c>
      <c r="Z87" s="13">
        <v>5900</v>
      </c>
      <c r="AB87" s="13">
        <v>5900</v>
      </c>
      <c r="AD87" s="13">
        <v>5900</v>
      </c>
      <c r="AF87" s="13">
        <v>5900</v>
      </c>
      <c r="AH87" s="13">
        <v>5900</v>
      </c>
      <c r="AJ87" s="13">
        <v>5900</v>
      </c>
      <c r="AL87" s="13">
        <v>5900</v>
      </c>
      <c r="AN87" s="13">
        <v>5900</v>
      </c>
      <c r="AP87" s="13">
        <v>5900</v>
      </c>
      <c r="AR87" s="13">
        <v>5900</v>
      </c>
      <c r="AT87" s="85">
        <v>5900</v>
      </c>
      <c r="AV87" s="13">
        <v>5900</v>
      </c>
      <c r="AX87" s="13">
        <v>5900</v>
      </c>
      <c r="AZ87" s="13">
        <v>5900</v>
      </c>
      <c r="BA87" s="13">
        <v>1710</v>
      </c>
      <c r="BB87" s="13">
        <v>5900</v>
      </c>
      <c r="BC87" s="13">
        <v>1705</v>
      </c>
      <c r="BD87" s="13">
        <v>5900</v>
      </c>
      <c r="BE87" s="13">
        <v>1695</v>
      </c>
      <c r="BF87" s="13">
        <v>5900</v>
      </c>
      <c r="BG87" s="13">
        <v>1690</v>
      </c>
      <c r="BH87" s="13">
        <v>5900</v>
      </c>
      <c r="BI87" s="13">
        <v>1685</v>
      </c>
      <c r="BJ87" s="13">
        <v>5900</v>
      </c>
      <c r="BK87" s="13">
        <v>1680</v>
      </c>
      <c r="BL87" s="13">
        <v>5900</v>
      </c>
      <c r="BM87" s="13">
        <v>1675</v>
      </c>
      <c r="BN87" s="13">
        <v>5900</v>
      </c>
      <c r="BO87" s="13">
        <v>1660</v>
      </c>
      <c r="BP87" s="13">
        <v>5900</v>
      </c>
      <c r="BQ87" s="13">
        <v>1650</v>
      </c>
      <c r="BR87" s="13">
        <v>5900</v>
      </c>
      <c r="BS87" s="13">
        <v>1635</v>
      </c>
      <c r="BT87" s="13">
        <v>5900</v>
      </c>
      <c r="BU87" s="13">
        <v>1620</v>
      </c>
      <c r="BV87" s="13">
        <v>5900</v>
      </c>
      <c r="BW87" s="13">
        <v>1610</v>
      </c>
      <c r="BX87" s="13">
        <v>5900</v>
      </c>
      <c r="BY87" s="13">
        <v>1595</v>
      </c>
      <c r="BZ87" s="13">
        <v>5900</v>
      </c>
      <c r="CA87" s="13">
        <v>1585</v>
      </c>
      <c r="CB87" s="13">
        <v>5900</v>
      </c>
      <c r="CC87" s="13">
        <v>1570</v>
      </c>
      <c r="CD87" s="13">
        <v>5900</v>
      </c>
      <c r="CE87" s="13">
        <v>1555</v>
      </c>
      <c r="CF87" s="13">
        <v>5900</v>
      </c>
      <c r="CG87" s="13">
        <v>1545</v>
      </c>
      <c r="CH87" s="13">
        <v>5900</v>
      </c>
    </row>
    <row r="88" spans="4:86" ht="15.55" customHeight="1" x14ac:dyDescent="0.55000000000000004">
      <c r="D88" s="13">
        <v>5800</v>
      </c>
      <c r="E88" s="63"/>
      <c r="F88" s="13">
        <v>5800</v>
      </c>
      <c r="G88" s="63"/>
      <c r="H88" s="13">
        <v>5800</v>
      </c>
      <c r="J88" s="13">
        <v>5800</v>
      </c>
      <c r="L88" s="13">
        <v>5800</v>
      </c>
      <c r="N88" s="13">
        <v>5800</v>
      </c>
      <c r="P88" s="13">
        <v>5800</v>
      </c>
      <c r="R88" s="13">
        <v>5800</v>
      </c>
      <c r="T88" s="13">
        <v>5800</v>
      </c>
      <c r="V88" s="13">
        <v>5800</v>
      </c>
      <c r="X88" s="13">
        <v>5800</v>
      </c>
      <c r="Z88" s="13">
        <v>5800</v>
      </c>
      <c r="AB88" s="13">
        <v>5800</v>
      </c>
      <c r="AD88" s="13">
        <v>5800</v>
      </c>
      <c r="AF88" s="13">
        <v>5800</v>
      </c>
      <c r="AH88" s="13">
        <v>5800</v>
      </c>
      <c r="AJ88" s="13">
        <v>5800</v>
      </c>
      <c r="AL88" s="13">
        <v>5800</v>
      </c>
      <c r="AN88" s="13">
        <v>5800</v>
      </c>
      <c r="AP88" s="13">
        <v>5800</v>
      </c>
      <c r="AR88" s="13">
        <v>5800</v>
      </c>
      <c r="AT88" s="85">
        <v>5800</v>
      </c>
      <c r="AV88" s="13">
        <v>5800</v>
      </c>
      <c r="AX88" s="13">
        <v>5800</v>
      </c>
      <c r="AZ88" s="13">
        <v>5800</v>
      </c>
      <c r="BA88" s="13">
        <v>1715</v>
      </c>
      <c r="BB88" s="13">
        <v>5800</v>
      </c>
      <c r="BC88" s="13">
        <v>1710</v>
      </c>
      <c r="BD88" s="13">
        <v>5800</v>
      </c>
      <c r="BE88" s="13">
        <v>1700</v>
      </c>
      <c r="BF88" s="13">
        <v>5800</v>
      </c>
      <c r="BG88" s="13">
        <v>1695</v>
      </c>
      <c r="BH88" s="13">
        <v>5800</v>
      </c>
      <c r="BI88" s="13">
        <v>1690</v>
      </c>
      <c r="BJ88" s="13">
        <v>5800</v>
      </c>
      <c r="BK88" s="13">
        <v>1685</v>
      </c>
      <c r="BL88" s="13">
        <v>5800</v>
      </c>
      <c r="BM88" s="13">
        <v>1680</v>
      </c>
      <c r="BN88" s="13">
        <v>5800</v>
      </c>
      <c r="BO88" s="13">
        <v>1665</v>
      </c>
      <c r="BP88" s="13">
        <v>5800</v>
      </c>
      <c r="BQ88" s="13">
        <v>1655</v>
      </c>
      <c r="BR88" s="13">
        <v>5800</v>
      </c>
      <c r="BS88" s="13">
        <v>1640</v>
      </c>
      <c r="BT88" s="13">
        <v>5800</v>
      </c>
      <c r="BU88" s="13">
        <v>1625</v>
      </c>
      <c r="BV88" s="13">
        <v>5800</v>
      </c>
      <c r="BW88" s="13">
        <v>1610</v>
      </c>
      <c r="BX88" s="13">
        <v>5800</v>
      </c>
      <c r="BY88" s="13">
        <v>1600</v>
      </c>
      <c r="BZ88" s="13">
        <v>5800</v>
      </c>
      <c r="CA88" s="13">
        <v>1590</v>
      </c>
      <c r="CB88" s="13">
        <v>5800</v>
      </c>
      <c r="CC88" s="13">
        <v>1575</v>
      </c>
      <c r="CD88" s="13">
        <v>5800</v>
      </c>
      <c r="CE88" s="13">
        <v>1560</v>
      </c>
      <c r="CF88" s="13">
        <v>5800</v>
      </c>
      <c r="CG88" s="13">
        <v>1545</v>
      </c>
      <c r="CH88" s="13">
        <v>5800</v>
      </c>
    </row>
    <row r="89" spans="4:86" ht="15.55" customHeight="1" x14ac:dyDescent="0.55000000000000004">
      <c r="D89" s="13">
        <v>5700</v>
      </c>
      <c r="E89" s="63"/>
      <c r="F89" s="13">
        <v>5700</v>
      </c>
      <c r="G89" s="63"/>
      <c r="H89" s="13">
        <v>5700</v>
      </c>
      <c r="J89" s="13">
        <v>5700</v>
      </c>
      <c r="L89" s="13">
        <v>5700</v>
      </c>
      <c r="N89" s="13">
        <v>5700</v>
      </c>
      <c r="P89" s="13">
        <v>5700</v>
      </c>
      <c r="R89" s="13">
        <v>5700</v>
      </c>
      <c r="T89" s="13">
        <v>5700</v>
      </c>
      <c r="V89" s="13">
        <v>5700</v>
      </c>
      <c r="X89" s="13">
        <v>5700</v>
      </c>
      <c r="Z89" s="13">
        <v>5700</v>
      </c>
      <c r="AB89" s="13">
        <v>5700</v>
      </c>
      <c r="AD89" s="13">
        <v>5700</v>
      </c>
      <c r="AF89" s="13">
        <v>5700</v>
      </c>
      <c r="AH89" s="13">
        <v>5700</v>
      </c>
      <c r="AJ89" s="13">
        <v>5700</v>
      </c>
      <c r="AL89" s="13">
        <v>5700</v>
      </c>
      <c r="AN89" s="13">
        <v>5700</v>
      </c>
      <c r="AP89" s="13">
        <v>5700</v>
      </c>
      <c r="AR89" s="13">
        <v>5700</v>
      </c>
      <c r="AT89" s="85">
        <v>5700</v>
      </c>
      <c r="AV89" s="13">
        <v>5700</v>
      </c>
      <c r="AX89" s="13">
        <v>5700</v>
      </c>
      <c r="AZ89" s="13">
        <v>5700</v>
      </c>
      <c r="BB89" s="13">
        <v>5700</v>
      </c>
      <c r="BC89" s="13">
        <v>1710</v>
      </c>
      <c r="BD89" s="13">
        <v>5700</v>
      </c>
      <c r="BE89" s="13">
        <v>1705</v>
      </c>
      <c r="BF89" s="13">
        <v>5700</v>
      </c>
      <c r="BG89" s="13">
        <v>1700</v>
      </c>
      <c r="BH89" s="13">
        <v>5700</v>
      </c>
      <c r="BI89" s="13">
        <v>1965</v>
      </c>
      <c r="BJ89" s="13">
        <v>5700</v>
      </c>
      <c r="BK89" s="13">
        <v>1690</v>
      </c>
      <c r="BL89" s="13">
        <v>5700</v>
      </c>
      <c r="BM89" s="13">
        <v>1685</v>
      </c>
      <c r="BN89" s="13">
        <v>5700</v>
      </c>
      <c r="BO89" s="13">
        <v>1670</v>
      </c>
      <c r="BP89" s="13">
        <v>5700</v>
      </c>
      <c r="BQ89" s="13">
        <v>1660</v>
      </c>
      <c r="BR89" s="13">
        <v>5700</v>
      </c>
      <c r="BS89" s="13">
        <v>1645</v>
      </c>
      <c r="BT89" s="13">
        <v>5700</v>
      </c>
      <c r="BU89" s="13">
        <v>1630</v>
      </c>
      <c r="BV89" s="13">
        <v>5700</v>
      </c>
      <c r="BW89" s="13">
        <v>1615</v>
      </c>
      <c r="BX89" s="13">
        <v>5700</v>
      </c>
      <c r="BY89" s="13">
        <v>1605</v>
      </c>
      <c r="BZ89" s="13">
        <v>5700</v>
      </c>
      <c r="CA89" s="13">
        <v>1590</v>
      </c>
      <c r="CB89" s="13">
        <v>5700</v>
      </c>
      <c r="CC89" s="13">
        <v>1575</v>
      </c>
      <c r="CD89" s="13">
        <v>5700</v>
      </c>
      <c r="CE89" s="13">
        <v>1560</v>
      </c>
      <c r="CF89" s="13">
        <v>5700</v>
      </c>
      <c r="CG89" s="13">
        <v>1550</v>
      </c>
      <c r="CH89" s="13">
        <v>5700</v>
      </c>
    </row>
    <row r="90" spans="4:86" ht="15.55" customHeight="1" x14ac:dyDescent="0.55000000000000004">
      <c r="D90" s="13">
        <v>5600</v>
      </c>
      <c r="E90" s="63"/>
      <c r="F90" s="13">
        <v>5600</v>
      </c>
      <c r="G90" s="63"/>
      <c r="H90" s="13">
        <v>5600</v>
      </c>
      <c r="J90" s="13">
        <v>5600</v>
      </c>
      <c r="L90" s="13">
        <v>5600</v>
      </c>
      <c r="N90" s="13">
        <v>5600</v>
      </c>
      <c r="P90" s="13">
        <v>5600</v>
      </c>
      <c r="R90" s="13">
        <v>5600</v>
      </c>
      <c r="T90" s="13">
        <v>5600</v>
      </c>
      <c r="V90" s="13">
        <v>5600</v>
      </c>
      <c r="X90" s="13">
        <v>5600</v>
      </c>
      <c r="Z90" s="13">
        <v>5600</v>
      </c>
      <c r="AB90" s="13">
        <v>5600</v>
      </c>
      <c r="AD90" s="13">
        <v>5600</v>
      </c>
      <c r="AF90" s="13">
        <v>5600</v>
      </c>
      <c r="AH90" s="13">
        <v>5600</v>
      </c>
      <c r="AJ90" s="13">
        <v>5600</v>
      </c>
      <c r="AL90" s="13">
        <v>5600</v>
      </c>
      <c r="AN90" s="13">
        <v>5600</v>
      </c>
      <c r="AP90" s="13">
        <v>5600</v>
      </c>
      <c r="AR90" s="13">
        <v>5600</v>
      </c>
      <c r="AT90" s="85">
        <v>5600</v>
      </c>
      <c r="AV90" s="13">
        <v>5600</v>
      </c>
      <c r="AX90" s="13">
        <v>5600</v>
      </c>
      <c r="AZ90" s="13">
        <v>5600</v>
      </c>
      <c r="BB90" s="13">
        <v>5600</v>
      </c>
      <c r="BC90" s="13">
        <v>1715</v>
      </c>
      <c r="BD90" s="13">
        <v>5600</v>
      </c>
      <c r="BE90" s="13">
        <v>1710</v>
      </c>
      <c r="BF90" s="13">
        <v>5600</v>
      </c>
      <c r="BG90" s="13">
        <v>1705</v>
      </c>
      <c r="BH90" s="13">
        <v>5600</v>
      </c>
      <c r="BI90" s="13">
        <v>1700</v>
      </c>
      <c r="BJ90" s="13">
        <v>5600</v>
      </c>
      <c r="BK90" s="13">
        <v>1695</v>
      </c>
      <c r="BL90" s="13">
        <v>5600</v>
      </c>
      <c r="BM90" s="13">
        <v>1690</v>
      </c>
      <c r="BN90" s="13">
        <v>5600</v>
      </c>
      <c r="BO90" s="13">
        <v>1675</v>
      </c>
      <c r="BP90" s="13">
        <v>5600</v>
      </c>
      <c r="BQ90" s="13">
        <v>1665</v>
      </c>
      <c r="BR90" s="13">
        <v>5600</v>
      </c>
      <c r="BS90" s="13">
        <v>1650</v>
      </c>
      <c r="BT90" s="13">
        <v>5600</v>
      </c>
      <c r="BU90" s="13">
        <v>1635</v>
      </c>
      <c r="BV90" s="13">
        <v>5600</v>
      </c>
      <c r="BW90" s="13">
        <v>1620</v>
      </c>
      <c r="BX90" s="13">
        <v>5600</v>
      </c>
      <c r="BY90" s="13">
        <v>1610</v>
      </c>
      <c r="BZ90" s="13">
        <v>5600</v>
      </c>
      <c r="CA90" s="13">
        <v>1595</v>
      </c>
      <c r="CB90" s="13">
        <v>5600</v>
      </c>
      <c r="CC90" s="13">
        <v>1580</v>
      </c>
      <c r="CD90" s="13">
        <v>5600</v>
      </c>
      <c r="CE90" s="13">
        <v>1565</v>
      </c>
      <c r="CF90" s="13">
        <v>5600</v>
      </c>
      <c r="CG90" s="13">
        <v>1555</v>
      </c>
      <c r="CH90" s="13">
        <v>5600</v>
      </c>
    </row>
    <row r="91" spans="4:86" ht="15.55" customHeight="1" x14ac:dyDescent="0.55000000000000004">
      <c r="D91" s="13">
        <v>5500</v>
      </c>
      <c r="E91" s="63"/>
      <c r="F91" s="13">
        <v>5500</v>
      </c>
      <c r="G91" s="63"/>
      <c r="H91" s="13">
        <v>5500</v>
      </c>
      <c r="J91" s="13">
        <v>5500</v>
      </c>
      <c r="L91" s="13">
        <v>5500</v>
      </c>
      <c r="N91" s="13">
        <v>5500</v>
      </c>
      <c r="P91" s="13">
        <v>5500</v>
      </c>
      <c r="R91" s="13">
        <v>5500</v>
      </c>
      <c r="T91" s="13">
        <v>5500</v>
      </c>
      <c r="V91" s="13">
        <v>5500</v>
      </c>
      <c r="X91" s="13">
        <v>5500</v>
      </c>
      <c r="Z91" s="13">
        <v>5500</v>
      </c>
      <c r="AB91" s="13">
        <v>5500</v>
      </c>
      <c r="AD91" s="13">
        <v>5500</v>
      </c>
      <c r="AF91" s="13">
        <v>5500</v>
      </c>
      <c r="AH91" s="13">
        <v>5500</v>
      </c>
      <c r="AJ91" s="13">
        <v>5500</v>
      </c>
      <c r="AL91" s="13">
        <v>5500</v>
      </c>
      <c r="AN91" s="13">
        <v>5500</v>
      </c>
      <c r="AP91" s="13">
        <v>5500</v>
      </c>
      <c r="AR91" s="13">
        <v>5500</v>
      </c>
      <c r="AT91" s="85">
        <v>5500</v>
      </c>
      <c r="AV91" s="13">
        <v>5500</v>
      </c>
      <c r="AX91" s="13">
        <v>5500</v>
      </c>
      <c r="AZ91" s="13">
        <v>5500</v>
      </c>
      <c r="BB91" s="13">
        <v>5500</v>
      </c>
      <c r="BD91" s="13">
        <v>5500</v>
      </c>
      <c r="BE91" s="13">
        <v>1715</v>
      </c>
      <c r="BF91" s="13">
        <v>5500</v>
      </c>
      <c r="BG91" s="13">
        <v>1710</v>
      </c>
      <c r="BH91" s="13">
        <v>5500</v>
      </c>
      <c r="BI91" s="13">
        <v>1705</v>
      </c>
      <c r="BJ91" s="13">
        <v>5500</v>
      </c>
      <c r="BK91" s="13">
        <v>1700</v>
      </c>
      <c r="BL91" s="13">
        <v>5500</v>
      </c>
      <c r="BM91" s="13">
        <v>1695</v>
      </c>
      <c r="BN91" s="13">
        <v>5500</v>
      </c>
      <c r="BO91" s="13">
        <v>1680</v>
      </c>
      <c r="BP91" s="13">
        <v>5500</v>
      </c>
      <c r="BQ91" s="13">
        <v>1670</v>
      </c>
      <c r="BR91" s="13">
        <v>5500</v>
      </c>
      <c r="BS91" s="13">
        <v>1655</v>
      </c>
      <c r="BT91" s="13">
        <v>5500</v>
      </c>
      <c r="BU91" s="13">
        <v>1640</v>
      </c>
      <c r="BV91" s="13">
        <v>5500</v>
      </c>
      <c r="BW91" s="13">
        <v>1625</v>
      </c>
      <c r="BX91" s="13">
        <v>5500</v>
      </c>
      <c r="BY91" s="13">
        <v>1610</v>
      </c>
      <c r="BZ91" s="13">
        <v>5500</v>
      </c>
      <c r="CA91" s="13">
        <v>1595</v>
      </c>
      <c r="CB91" s="13">
        <v>5500</v>
      </c>
      <c r="CC91" s="13">
        <v>1585</v>
      </c>
      <c r="CD91" s="13">
        <v>5500</v>
      </c>
      <c r="CE91" s="13">
        <v>1570</v>
      </c>
      <c r="CF91" s="13">
        <v>5500</v>
      </c>
      <c r="CG91" s="13">
        <v>1560</v>
      </c>
      <c r="CH91" s="13">
        <v>5500</v>
      </c>
    </row>
    <row r="92" spans="4:86" ht="15.55" customHeight="1" x14ac:dyDescent="0.55000000000000004">
      <c r="D92" s="13">
        <v>5400</v>
      </c>
      <c r="E92" s="63"/>
      <c r="F92" s="13">
        <v>5400</v>
      </c>
      <c r="G92" s="63"/>
      <c r="H92" s="13">
        <v>5400</v>
      </c>
      <c r="J92" s="13">
        <v>5400</v>
      </c>
      <c r="L92" s="13">
        <v>5400</v>
      </c>
      <c r="N92" s="13">
        <v>5400</v>
      </c>
      <c r="P92" s="13">
        <v>5400</v>
      </c>
      <c r="R92" s="13">
        <v>5400</v>
      </c>
      <c r="T92" s="13">
        <v>5400</v>
      </c>
      <c r="V92" s="13">
        <v>5400</v>
      </c>
      <c r="X92" s="13">
        <v>5400</v>
      </c>
      <c r="Z92" s="13">
        <v>5400</v>
      </c>
      <c r="AB92" s="13">
        <v>5400</v>
      </c>
      <c r="AD92" s="13">
        <v>5400</v>
      </c>
      <c r="AF92" s="13">
        <v>5400</v>
      </c>
      <c r="AH92" s="13">
        <v>5400</v>
      </c>
      <c r="AJ92" s="13">
        <v>5400</v>
      </c>
      <c r="AL92" s="13">
        <v>5400</v>
      </c>
      <c r="AN92" s="13">
        <v>5400</v>
      </c>
      <c r="AP92" s="13">
        <v>5400</v>
      </c>
      <c r="AR92" s="13">
        <v>5400</v>
      </c>
      <c r="AT92" s="85">
        <v>5400</v>
      </c>
      <c r="AV92" s="13">
        <v>5400</v>
      </c>
      <c r="AX92" s="13">
        <v>5400</v>
      </c>
      <c r="AZ92" s="13">
        <v>5400</v>
      </c>
      <c r="BB92" s="13">
        <v>5400</v>
      </c>
      <c r="BD92" s="13">
        <v>5400</v>
      </c>
      <c r="BF92" s="13">
        <v>5400</v>
      </c>
      <c r="BG92" s="13">
        <v>1715</v>
      </c>
      <c r="BH92" s="13">
        <v>5400</v>
      </c>
      <c r="BI92" s="13">
        <v>1710</v>
      </c>
      <c r="BJ92" s="13">
        <v>5400</v>
      </c>
      <c r="BK92" s="13">
        <v>1705</v>
      </c>
      <c r="BL92" s="13">
        <v>5400</v>
      </c>
      <c r="BM92" s="13">
        <v>1700</v>
      </c>
      <c r="BN92" s="13">
        <v>5400</v>
      </c>
      <c r="BO92" s="13">
        <v>1685</v>
      </c>
      <c r="BP92" s="13">
        <v>5400</v>
      </c>
      <c r="BQ92" s="13">
        <v>1675</v>
      </c>
      <c r="BR92" s="13">
        <v>5400</v>
      </c>
      <c r="BS92" s="13">
        <v>1660</v>
      </c>
      <c r="BT92" s="13">
        <v>5400</v>
      </c>
      <c r="BU92" s="13">
        <v>1645</v>
      </c>
      <c r="BV92" s="13">
        <v>5400</v>
      </c>
      <c r="BW92" s="13">
        <v>1630</v>
      </c>
      <c r="BX92" s="13">
        <v>5400</v>
      </c>
      <c r="BY92" s="13">
        <v>1615</v>
      </c>
      <c r="BZ92" s="13">
        <v>5400</v>
      </c>
      <c r="CA92" s="13">
        <v>1600</v>
      </c>
      <c r="CB92" s="13">
        <v>5400</v>
      </c>
      <c r="CC92" s="13">
        <v>1585</v>
      </c>
      <c r="CD92" s="13">
        <v>5400</v>
      </c>
      <c r="CE92" s="13">
        <v>1575</v>
      </c>
      <c r="CF92" s="13">
        <v>5400</v>
      </c>
      <c r="CG92" s="13">
        <v>1565</v>
      </c>
      <c r="CH92" s="13">
        <v>5400</v>
      </c>
    </row>
    <row r="93" spans="4:86" ht="15.55" customHeight="1" x14ac:dyDescent="0.55000000000000004">
      <c r="D93" s="13">
        <v>5300</v>
      </c>
      <c r="E93" s="63"/>
      <c r="F93" s="13">
        <v>5300</v>
      </c>
      <c r="G93" s="63"/>
      <c r="H93" s="13">
        <v>5300</v>
      </c>
      <c r="J93" s="13">
        <v>5300</v>
      </c>
      <c r="L93" s="13">
        <v>5300</v>
      </c>
      <c r="N93" s="13">
        <v>5300</v>
      </c>
      <c r="P93" s="13">
        <v>5300</v>
      </c>
      <c r="R93" s="13">
        <v>5300</v>
      </c>
      <c r="T93" s="13">
        <v>5300</v>
      </c>
      <c r="V93" s="13">
        <v>5300</v>
      </c>
      <c r="X93" s="13">
        <v>5300</v>
      </c>
      <c r="Z93" s="13">
        <v>5300</v>
      </c>
      <c r="AB93" s="13">
        <v>5300</v>
      </c>
      <c r="AD93" s="13">
        <v>5300</v>
      </c>
      <c r="AF93" s="13">
        <v>5300</v>
      </c>
      <c r="AH93" s="13">
        <v>5300</v>
      </c>
      <c r="AJ93" s="13">
        <v>5300</v>
      </c>
      <c r="AL93" s="13">
        <v>5300</v>
      </c>
      <c r="AN93" s="13">
        <v>5300</v>
      </c>
      <c r="AP93" s="13">
        <v>5300</v>
      </c>
      <c r="AR93" s="13">
        <v>5300</v>
      </c>
      <c r="AT93" s="85">
        <v>5300</v>
      </c>
      <c r="AV93" s="13">
        <v>5300</v>
      </c>
      <c r="AX93" s="13">
        <v>5300</v>
      </c>
      <c r="AZ93" s="13">
        <v>5300</v>
      </c>
      <c r="BA93" s="13">
        <v>1715</v>
      </c>
      <c r="BB93" s="13">
        <v>5300</v>
      </c>
      <c r="BD93" s="13">
        <v>5300</v>
      </c>
      <c r="BF93" s="13">
        <v>5300</v>
      </c>
      <c r="BG93" s="13">
        <v>1715</v>
      </c>
      <c r="BH93" s="13">
        <v>5300</v>
      </c>
      <c r="BI93" s="13">
        <v>1715</v>
      </c>
      <c r="BJ93" s="13">
        <v>5300</v>
      </c>
      <c r="BK93" s="13">
        <v>1715</v>
      </c>
      <c r="BL93" s="13">
        <v>5300</v>
      </c>
      <c r="BM93" s="13">
        <v>1710</v>
      </c>
      <c r="BN93" s="13">
        <v>5300</v>
      </c>
      <c r="BO93" s="13">
        <v>1695</v>
      </c>
      <c r="BP93" s="13">
        <v>5300</v>
      </c>
      <c r="BQ93" s="13">
        <v>1680</v>
      </c>
      <c r="BR93" s="13">
        <v>5300</v>
      </c>
      <c r="BS93" s="13">
        <v>1665</v>
      </c>
      <c r="BT93" s="13">
        <v>5300</v>
      </c>
      <c r="BU93" s="13">
        <v>1650</v>
      </c>
      <c r="BV93" s="13">
        <v>5300</v>
      </c>
      <c r="BW93" s="13">
        <v>1635</v>
      </c>
      <c r="BX93" s="13">
        <v>5300</v>
      </c>
      <c r="BY93" s="13">
        <v>1620</v>
      </c>
      <c r="BZ93" s="13">
        <v>5300</v>
      </c>
      <c r="CA93" s="13">
        <v>1605</v>
      </c>
      <c r="CB93" s="13">
        <v>5300</v>
      </c>
      <c r="CC93" s="13">
        <v>1590</v>
      </c>
      <c r="CD93" s="13">
        <v>5300</v>
      </c>
      <c r="CE93" s="13">
        <v>1580</v>
      </c>
      <c r="CF93" s="13">
        <v>5300</v>
      </c>
      <c r="CG93" s="13">
        <v>1570</v>
      </c>
      <c r="CH93" s="13">
        <v>5300</v>
      </c>
    </row>
    <row r="94" spans="4:86" ht="15.55" customHeight="1" x14ac:dyDescent="0.55000000000000004">
      <c r="D94" s="13">
        <v>5200</v>
      </c>
      <c r="E94" s="63"/>
      <c r="F94" s="13">
        <v>5200</v>
      </c>
      <c r="G94" s="63"/>
      <c r="H94" s="13">
        <v>5200</v>
      </c>
      <c r="J94" s="13">
        <v>5200</v>
      </c>
      <c r="L94" s="13">
        <v>5200</v>
      </c>
      <c r="N94" s="13">
        <v>5200</v>
      </c>
      <c r="P94" s="13">
        <v>5200</v>
      </c>
      <c r="R94" s="13">
        <v>5200</v>
      </c>
      <c r="T94" s="13">
        <v>5200</v>
      </c>
      <c r="V94" s="13">
        <v>5200</v>
      </c>
      <c r="X94" s="13">
        <v>5200</v>
      </c>
      <c r="Z94" s="13">
        <v>5200</v>
      </c>
      <c r="AB94" s="13">
        <v>5200</v>
      </c>
      <c r="AD94" s="13">
        <v>5200</v>
      </c>
      <c r="AF94" s="13">
        <v>5200</v>
      </c>
      <c r="AH94" s="13">
        <v>5200</v>
      </c>
      <c r="AJ94" s="13">
        <v>5200</v>
      </c>
      <c r="AL94" s="13">
        <v>5200</v>
      </c>
      <c r="AN94" s="13">
        <v>5200</v>
      </c>
      <c r="AP94" s="13">
        <v>5200</v>
      </c>
      <c r="AR94" s="13">
        <v>5200</v>
      </c>
      <c r="AT94" s="85">
        <v>5200</v>
      </c>
      <c r="AV94" s="13">
        <v>5200</v>
      </c>
      <c r="AX94" s="13">
        <v>5200</v>
      </c>
      <c r="AZ94" s="13">
        <v>5200</v>
      </c>
      <c r="BA94" s="13">
        <v>1715</v>
      </c>
      <c r="BB94" s="13">
        <v>5200</v>
      </c>
      <c r="BD94" s="13">
        <v>5200</v>
      </c>
      <c r="BF94" s="13">
        <v>5200</v>
      </c>
      <c r="BH94" s="13">
        <v>5200</v>
      </c>
      <c r="BJ94" s="13">
        <v>5200</v>
      </c>
      <c r="BL94" s="13">
        <v>5200</v>
      </c>
      <c r="BM94" s="13">
        <v>1715</v>
      </c>
      <c r="BN94" s="13">
        <v>5200</v>
      </c>
      <c r="BO94" s="13">
        <v>1700</v>
      </c>
      <c r="BP94" s="13">
        <v>5200</v>
      </c>
      <c r="BQ94" s="13">
        <v>1685</v>
      </c>
      <c r="BR94" s="13">
        <v>5200</v>
      </c>
      <c r="BS94" s="13">
        <v>1670</v>
      </c>
      <c r="BT94" s="13">
        <v>5200</v>
      </c>
      <c r="BU94" s="13">
        <v>1655</v>
      </c>
      <c r="BV94" s="13">
        <v>5200</v>
      </c>
      <c r="BW94" s="13">
        <v>1635</v>
      </c>
      <c r="BX94" s="13">
        <v>5200</v>
      </c>
      <c r="BY94" s="13">
        <v>1625</v>
      </c>
      <c r="BZ94" s="13">
        <v>5200</v>
      </c>
      <c r="CA94" s="13">
        <v>1610</v>
      </c>
      <c r="CB94" s="13">
        <v>5200</v>
      </c>
      <c r="CC94" s="13">
        <v>1595</v>
      </c>
      <c r="CD94" s="13">
        <v>5200</v>
      </c>
      <c r="CE94" s="13">
        <v>1580</v>
      </c>
      <c r="CF94" s="13">
        <v>5200</v>
      </c>
      <c r="CG94" s="13">
        <v>1570</v>
      </c>
      <c r="CH94" s="13">
        <v>5200</v>
      </c>
    </row>
    <row r="95" spans="4:86" ht="15.55" customHeight="1" x14ac:dyDescent="0.55000000000000004">
      <c r="D95" s="13">
        <v>5100</v>
      </c>
      <c r="E95" s="63"/>
      <c r="F95" s="13">
        <v>5100</v>
      </c>
      <c r="G95" s="63"/>
      <c r="H95" s="13">
        <v>5100</v>
      </c>
      <c r="J95" s="13">
        <v>5100</v>
      </c>
      <c r="L95" s="13">
        <v>5100</v>
      </c>
      <c r="N95" s="13">
        <v>5100</v>
      </c>
      <c r="P95" s="13">
        <v>5100</v>
      </c>
      <c r="R95" s="13">
        <v>5100</v>
      </c>
      <c r="T95" s="13">
        <v>5100</v>
      </c>
      <c r="V95" s="13">
        <v>5100</v>
      </c>
      <c r="X95" s="13">
        <v>5100</v>
      </c>
      <c r="Z95" s="13">
        <v>5100</v>
      </c>
      <c r="AB95" s="13">
        <v>5100</v>
      </c>
      <c r="AD95" s="13">
        <v>5100</v>
      </c>
      <c r="AF95" s="13">
        <v>5100</v>
      </c>
      <c r="AH95" s="13">
        <v>5100</v>
      </c>
      <c r="AJ95" s="13">
        <v>5100</v>
      </c>
      <c r="AL95" s="13">
        <v>5100</v>
      </c>
      <c r="AN95" s="13">
        <v>5100</v>
      </c>
      <c r="AP95" s="13">
        <v>5100</v>
      </c>
      <c r="AR95" s="13">
        <v>5100</v>
      </c>
      <c r="AT95" s="85">
        <v>5100</v>
      </c>
      <c r="AV95" s="13">
        <v>5100</v>
      </c>
      <c r="AX95" s="13">
        <v>5100</v>
      </c>
      <c r="AZ95" s="13">
        <v>5100</v>
      </c>
      <c r="BA95" s="13">
        <v>1715</v>
      </c>
      <c r="BB95" s="13">
        <v>5100</v>
      </c>
      <c r="BD95" s="13">
        <v>5100</v>
      </c>
      <c r="BF95" s="13">
        <v>5100</v>
      </c>
      <c r="BH95" s="13">
        <v>5100</v>
      </c>
      <c r="BJ95" s="13">
        <v>5100</v>
      </c>
      <c r="BL95" s="13">
        <v>5100</v>
      </c>
      <c r="BN95" s="13">
        <v>5100</v>
      </c>
      <c r="BO95" s="13">
        <v>1700</v>
      </c>
      <c r="BP95" s="13">
        <v>5100</v>
      </c>
      <c r="BQ95" s="13">
        <v>1690</v>
      </c>
      <c r="BR95" s="13">
        <v>5100</v>
      </c>
      <c r="BS95" s="13">
        <v>1675</v>
      </c>
      <c r="BT95" s="13">
        <v>5100</v>
      </c>
      <c r="BU95" s="13">
        <v>1660</v>
      </c>
      <c r="BV95" s="13">
        <v>5100</v>
      </c>
      <c r="BW95" s="13">
        <v>1640</v>
      </c>
      <c r="BX95" s="13">
        <v>5100</v>
      </c>
      <c r="BY95" s="13">
        <v>1625</v>
      </c>
      <c r="BZ95" s="13">
        <v>5100</v>
      </c>
      <c r="CA95" s="13">
        <v>1615</v>
      </c>
      <c r="CB95" s="13">
        <v>5100</v>
      </c>
      <c r="CC95" s="13">
        <v>1600</v>
      </c>
      <c r="CD95" s="13">
        <v>5100</v>
      </c>
      <c r="CE95" s="13">
        <v>1585</v>
      </c>
      <c r="CF95" s="13">
        <v>5100</v>
      </c>
      <c r="CG95" s="13">
        <v>1575</v>
      </c>
      <c r="CH95" s="13">
        <v>5100</v>
      </c>
    </row>
    <row r="96" spans="4:86" ht="15.55" customHeight="1" x14ac:dyDescent="0.55000000000000004">
      <c r="D96" s="13">
        <v>5000</v>
      </c>
      <c r="E96" s="63"/>
      <c r="F96" s="13">
        <v>5000</v>
      </c>
      <c r="G96" s="63"/>
      <c r="H96" s="13">
        <v>5000</v>
      </c>
      <c r="J96" s="13">
        <v>5000</v>
      </c>
      <c r="L96" s="13">
        <v>5000</v>
      </c>
      <c r="N96" s="13">
        <v>5000</v>
      </c>
      <c r="P96" s="13">
        <v>5000</v>
      </c>
      <c r="R96" s="13">
        <v>5000</v>
      </c>
      <c r="T96" s="13">
        <v>5000</v>
      </c>
      <c r="V96" s="13">
        <v>5000</v>
      </c>
      <c r="X96" s="13">
        <v>5000</v>
      </c>
      <c r="Z96" s="13">
        <v>5000</v>
      </c>
      <c r="AB96" s="13">
        <v>5000</v>
      </c>
      <c r="AD96" s="13">
        <v>5000</v>
      </c>
      <c r="AF96" s="13">
        <v>5000</v>
      </c>
      <c r="AH96" s="13">
        <v>5000</v>
      </c>
      <c r="AJ96" s="13">
        <v>5000</v>
      </c>
      <c r="AL96" s="13">
        <v>5000</v>
      </c>
      <c r="AN96" s="13">
        <v>5000</v>
      </c>
      <c r="AP96" s="13">
        <v>5000</v>
      </c>
      <c r="AR96" s="13">
        <v>5000</v>
      </c>
      <c r="AT96" s="85">
        <v>5000</v>
      </c>
      <c r="AV96" s="13">
        <v>5000</v>
      </c>
      <c r="AX96" s="13">
        <v>5000</v>
      </c>
      <c r="AZ96" s="13">
        <v>5000</v>
      </c>
      <c r="BA96" s="13">
        <v>1715</v>
      </c>
      <c r="BB96" s="13">
        <v>5000</v>
      </c>
      <c r="BD96" s="13">
        <v>5000</v>
      </c>
      <c r="BF96" s="13">
        <v>5000</v>
      </c>
      <c r="BH96" s="13">
        <v>5000</v>
      </c>
      <c r="BJ96" s="13">
        <v>5000</v>
      </c>
      <c r="BL96" s="13">
        <v>5000</v>
      </c>
      <c r="BN96" s="13">
        <v>5000</v>
      </c>
      <c r="BO96" s="13">
        <v>1705</v>
      </c>
      <c r="BP96" s="13">
        <v>5000</v>
      </c>
      <c r="BQ96" s="13">
        <v>1695</v>
      </c>
      <c r="BR96" s="13">
        <v>5000</v>
      </c>
      <c r="BS96" s="13">
        <v>1680</v>
      </c>
      <c r="BT96" s="13">
        <v>5000</v>
      </c>
      <c r="BU96" s="13">
        <v>1665</v>
      </c>
      <c r="BV96" s="13">
        <v>5000</v>
      </c>
      <c r="BW96" s="13">
        <v>1645</v>
      </c>
      <c r="BX96" s="13">
        <v>5000</v>
      </c>
      <c r="BY96" s="13">
        <v>1630</v>
      </c>
      <c r="BZ96" s="13">
        <v>5000</v>
      </c>
      <c r="CA96" s="13">
        <v>1620</v>
      </c>
      <c r="CB96" s="13">
        <v>5000</v>
      </c>
      <c r="CC96" s="13">
        <v>1605</v>
      </c>
      <c r="CD96" s="13">
        <v>5000</v>
      </c>
      <c r="CE96" s="13">
        <v>1590</v>
      </c>
      <c r="CF96" s="13">
        <v>5000</v>
      </c>
      <c r="CG96" s="13">
        <v>1580</v>
      </c>
      <c r="CH96" s="13">
        <v>5000</v>
      </c>
    </row>
    <row r="97" spans="4:86" ht="15.55" customHeight="1" x14ac:dyDescent="0.55000000000000004">
      <c r="D97" s="65">
        <v>4900</v>
      </c>
      <c r="E97" s="63"/>
      <c r="F97" s="65">
        <v>4900</v>
      </c>
      <c r="G97" s="63"/>
      <c r="H97" s="65">
        <v>4900</v>
      </c>
      <c r="J97" s="65">
        <v>4900</v>
      </c>
      <c r="L97" s="65">
        <v>4900</v>
      </c>
      <c r="N97" s="65">
        <v>4900</v>
      </c>
      <c r="P97" s="65">
        <v>4900</v>
      </c>
      <c r="R97" s="65">
        <v>4900</v>
      </c>
      <c r="T97" s="65">
        <v>4900</v>
      </c>
      <c r="V97" s="65">
        <v>4900</v>
      </c>
      <c r="X97" s="65">
        <v>4900</v>
      </c>
      <c r="Z97" s="65">
        <v>4900</v>
      </c>
      <c r="AB97" s="65">
        <v>4900</v>
      </c>
      <c r="AD97" s="65">
        <v>4900</v>
      </c>
      <c r="AF97" s="65">
        <v>4900</v>
      </c>
      <c r="AH97" s="65">
        <v>4900</v>
      </c>
      <c r="AJ97" s="65">
        <v>4900</v>
      </c>
      <c r="AL97" s="65">
        <v>4900</v>
      </c>
      <c r="AN97" s="65">
        <v>4900</v>
      </c>
      <c r="AP97" s="65">
        <v>4900</v>
      </c>
      <c r="AR97" s="65">
        <v>4900</v>
      </c>
      <c r="AT97" s="88">
        <v>4900</v>
      </c>
      <c r="AV97" s="65">
        <v>4900</v>
      </c>
      <c r="AX97" s="65">
        <v>4900</v>
      </c>
      <c r="AZ97" s="65">
        <v>4900</v>
      </c>
      <c r="BA97" s="13">
        <v>1715</v>
      </c>
      <c r="BB97" s="65">
        <v>4900</v>
      </c>
      <c r="BD97" s="65">
        <v>4900</v>
      </c>
      <c r="BF97" s="65">
        <v>4900</v>
      </c>
      <c r="BH97" s="65">
        <v>4900</v>
      </c>
      <c r="BJ97" s="65">
        <v>4900</v>
      </c>
      <c r="BL97" s="65">
        <v>4900</v>
      </c>
      <c r="BN97" s="65">
        <v>4900</v>
      </c>
      <c r="BO97" s="13">
        <v>1705</v>
      </c>
      <c r="BP97" s="65">
        <v>4900</v>
      </c>
      <c r="BQ97" s="13">
        <v>1700</v>
      </c>
      <c r="BR97" s="65">
        <v>4900</v>
      </c>
      <c r="BS97" s="13">
        <v>1685</v>
      </c>
      <c r="BT97" s="65">
        <v>4900</v>
      </c>
      <c r="BU97" s="13">
        <v>1670</v>
      </c>
      <c r="BV97" s="65">
        <v>4900</v>
      </c>
      <c r="BW97" s="13">
        <v>1650</v>
      </c>
      <c r="BX97" s="65">
        <v>4900</v>
      </c>
      <c r="BY97" s="13">
        <v>1635</v>
      </c>
      <c r="BZ97" s="65">
        <v>4900</v>
      </c>
      <c r="CA97" s="13">
        <v>1625</v>
      </c>
      <c r="CB97" s="65">
        <v>4900</v>
      </c>
      <c r="CC97" s="13">
        <v>1610</v>
      </c>
      <c r="CD97" s="65">
        <v>4900</v>
      </c>
      <c r="CE97" s="13">
        <v>1595</v>
      </c>
      <c r="CF97" s="65">
        <v>4900</v>
      </c>
      <c r="CG97" s="13">
        <v>1585</v>
      </c>
      <c r="CH97" s="65">
        <v>4900</v>
      </c>
    </row>
    <row r="98" spans="4:86" ht="15.55" customHeight="1" x14ac:dyDescent="0.55000000000000004">
      <c r="D98" s="13">
        <v>4800</v>
      </c>
      <c r="E98" s="63"/>
      <c r="F98" s="13">
        <v>4800</v>
      </c>
      <c r="G98" s="63"/>
      <c r="H98" s="13">
        <v>4800</v>
      </c>
      <c r="J98" s="13">
        <v>4800</v>
      </c>
      <c r="L98" s="13">
        <v>4800</v>
      </c>
      <c r="N98" s="13">
        <v>4800</v>
      </c>
      <c r="P98" s="13">
        <v>4800</v>
      </c>
      <c r="R98" s="13">
        <v>4800</v>
      </c>
      <c r="T98" s="13">
        <v>4800</v>
      </c>
      <c r="V98" s="13">
        <v>4800</v>
      </c>
      <c r="X98" s="13">
        <v>4800</v>
      </c>
      <c r="Z98" s="13">
        <v>4800</v>
      </c>
      <c r="AB98" s="13">
        <v>4800</v>
      </c>
      <c r="AD98" s="13">
        <v>4800</v>
      </c>
      <c r="AF98" s="13">
        <v>4800</v>
      </c>
      <c r="AH98" s="13">
        <v>4800</v>
      </c>
      <c r="AJ98" s="13">
        <v>4800</v>
      </c>
      <c r="AL98" s="13">
        <v>4800</v>
      </c>
      <c r="AN98" s="13">
        <v>4800</v>
      </c>
      <c r="AP98" s="13">
        <v>4800</v>
      </c>
      <c r="AR98" s="13">
        <v>4800</v>
      </c>
      <c r="AT98" s="85">
        <v>4800</v>
      </c>
      <c r="AV98" s="13">
        <v>4800</v>
      </c>
      <c r="AX98" s="13">
        <v>4800</v>
      </c>
      <c r="AZ98" s="13">
        <v>4800</v>
      </c>
      <c r="BA98" s="13">
        <v>1715</v>
      </c>
      <c r="BB98" s="13">
        <v>4800</v>
      </c>
      <c r="BD98" s="13">
        <v>4800</v>
      </c>
      <c r="BF98" s="13">
        <v>4800</v>
      </c>
      <c r="BH98" s="13">
        <v>4800</v>
      </c>
      <c r="BJ98" s="13">
        <v>4800</v>
      </c>
      <c r="BL98" s="13">
        <v>4800</v>
      </c>
      <c r="BN98" s="13">
        <v>4800</v>
      </c>
      <c r="BO98" s="13">
        <v>1705</v>
      </c>
      <c r="BP98" s="13">
        <v>4800</v>
      </c>
      <c r="BQ98" s="13">
        <v>1700</v>
      </c>
      <c r="BR98" s="13">
        <v>4800</v>
      </c>
      <c r="BS98" s="13">
        <v>1685</v>
      </c>
      <c r="BT98" s="13">
        <v>4800</v>
      </c>
      <c r="BU98" s="13">
        <v>1670</v>
      </c>
      <c r="BV98" s="13">
        <v>4800</v>
      </c>
      <c r="BW98" s="13">
        <v>1650</v>
      </c>
      <c r="BX98" s="13">
        <v>4800</v>
      </c>
      <c r="BY98" s="13">
        <v>1635</v>
      </c>
      <c r="BZ98" s="13">
        <v>4800</v>
      </c>
      <c r="CA98" s="13">
        <v>1625</v>
      </c>
      <c r="CB98" s="13">
        <v>4800</v>
      </c>
      <c r="CC98" s="13">
        <v>1610</v>
      </c>
      <c r="CD98" s="13">
        <v>4800</v>
      </c>
      <c r="CE98" s="13">
        <v>1600</v>
      </c>
      <c r="CF98" s="13">
        <v>4800</v>
      </c>
      <c r="CG98" s="13">
        <v>1590</v>
      </c>
      <c r="CH98" s="13">
        <v>4800</v>
      </c>
    </row>
    <row r="99" spans="4:86" ht="15.55" customHeight="1" x14ac:dyDescent="0.55000000000000004">
      <c r="D99" s="63">
        <v>4700</v>
      </c>
      <c r="E99" s="63"/>
      <c r="F99" s="63">
        <v>4700</v>
      </c>
      <c r="G99" s="63"/>
      <c r="H99" s="63">
        <v>4700</v>
      </c>
      <c r="J99" s="63">
        <v>4700</v>
      </c>
      <c r="L99" s="63">
        <v>4700</v>
      </c>
      <c r="N99" s="63">
        <v>4700</v>
      </c>
      <c r="P99" s="63">
        <v>4700</v>
      </c>
      <c r="R99" s="63">
        <v>4700</v>
      </c>
      <c r="T99" s="63">
        <v>4700</v>
      </c>
      <c r="V99" s="63">
        <v>4700</v>
      </c>
      <c r="X99" s="63">
        <v>4700</v>
      </c>
      <c r="Z99" s="63">
        <v>4700</v>
      </c>
      <c r="AB99" s="63">
        <v>4700</v>
      </c>
      <c r="AD99" s="63">
        <v>4700</v>
      </c>
      <c r="AF99" s="63">
        <v>4700</v>
      </c>
      <c r="AH99" s="63">
        <v>4700</v>
      </c>
      <c r="AJ99" s="63">
        <v>4700</v>
      </c>
      <c r="AL99" s="63">
        <v>4700</v>
      </c>
      <c r="AN99" s="63">
        <v>4700</v>
      </c>
      <c r="AP99" s="63">
        <v>4700</v>
      </c>
      <c r="AR99" s="63">
        <v>4700</v>
      </c>
      <c r="AT99" s="87">
        <v>4700</v>
      </c>
      <c r="AV99" s="63">
        <v>4700</v>
      </c>
      <c r="AX99" s="63">
        <v>4700</v>
      </c>
      <c r="AZ99" s="63">
        <v>4700</v>
      </c>
      <c r="BA99" s="13">
        <v>1715</v>
      </c>
      <c r="BB99" s="63">
        <v>4700</v>
      </c>
      <c r="BD99" s="63">
        <v>4700</v>
      </c>
      <c r="BF99" s="63">
        <v>4700</v>
      </c>
      <c r="BH99" s="63">
        <v>4700</v>
      </c>
      <c r="BJ99" s="63">
        <v>4700</v>
      </c>
      <c r="BL99" s="63">
        <v>4700</v>
      </c>
      <c r="BN99" s="63">
        <v>4700</v>
      </c>
      <c r="BO99" s="13">
        <v>1710</v>
      </c>
      <c r="BP99" s="63">
        <v>4700</v>
      </c>
      <c r="BQ99" s="13">
        <v>1705</v>
      </c>
      <c r="BR99" s="63">
        <v>4700</v>
      </c>
      <c r="BS99" s="63">
        <v>1695</v>
      </c>
      <c r="BT99" s="63">
        <v>4700</v>
      </c>
      <c r="BU99" s="63">
        <v>1675</v>
      </c>
      <c r="BV99" s="63">
        <v>4700</v>
      </c>
      <c r="BW99" s="63">
        <v>1655</v>
      </c>
      <c r="BX99" s="63">
        <v>4700</v>
      </c>
      <c r="BY99" s="63">
        <v>1640</v>
      </c>
      <c r="BZ99" s="63">
        <v>4700</v>
      </c>
      <c r="CA99" s="63">
        <v>1630</v>
      </c>
      <c r="CB99" s="63">
        <v>4700</v>
      </c>
      <c r="CC99" s="63">
        <v>1620</v>
      </c>
      <c r="CD99" s="63">
        <v>4700</v>
      </c>
      <c r="CE99" s="63">
        <v>1610</v>
      </c>
      <c r="CF99" s="63">
        <v>4700</v>
      </c>
      <c r="CG99" s="63">
        <v>1600</v>
      </c>
      <c r="CH99" s="63">
        <v>4700</v>
      </c>
    </row>
    <row r="100" spans="4:86" ht="15.55" customHeight="1" x14ac:dyDescent="0.55000000000000004">
      <c r="D100" s="63">
        <v>4600</v>
      </c>
      <c r="E100" s="63"/>
      <c r="F100" s="63">
        <v>4600</v>
      </c>
      <c r="G100" s="63"/>
      <c r="H100" s="63">
        <v>4600</v>
      </c>
      <c r="J100" s="63">
        <v>4600</v>
      </c>
      <c r="L100" s="63">
        <v>4600</v>
      </c>
      <c r="N100" s="63">
        <v>4600</v>
      </c>
      <c r="P100" s="63">
        <v>4600</v>
      </c>
      <c r="R100" s="63">
        <v>4600</v>
      </c>
      <c r="T100" s="63">
        <v>4600</v>
      </c>
      <c r="V100" s="63">
        <v>4600</v>
      </c>
      <c r="X100" s="63">
        <v>4600</v>
      </c>
      <c r="Z100" s="63">
        <v>4600</v>
      </c>
      <c r="AB100" s="63">
        <v>4600</v>
      </c>
      <c r="AD100" s="63">
        <v>4600</v>
      </c>
      <c r="AF100" s="63">
        <v>4600</v>
      </c>
      <c r="AH100" s="63">
        <v>4600</v>
      </c>
      <c r="AJ100" s="63">
        <v>4600</v>
      </c>
      <c r="AL100" s="63">
        <v>4600</v>
      </c>
      <c r="AN100" s="63">
        <v>4600</v>
      </c>
      <c r="AP100" s="63">
        <v>4600</v>
      </c>
      <c r="AR100" s="63">
        <v>4600</v>
      </c>
      <c r="AT100" s="87">
        <v>4600</v>
      </c>
      <c r="AV100" s="63">
        <v>4600</v>
      </c>
      <c r="AX100" s="63">
        <v>4600</v>
      </c>
      <c r="AZ100" s="63">
        <v>4600</v>
      </c>
      <c r="BA100" s="13">
        <v>1715</v>
      </c>
      <c r="BB100" s="63">
        <v>4600</v>
      </c>
      <c r="BD100" s="63">
        <v>4600</v>
      </c>
      <c r="BF100" s="63">
        <v>4600</v>
      </c>
      <c r="BH100" s="63">
        <v>4600</v>
      </c>
      <c r="BJ100" s="63">
        <v>4600</v>
      </c>
      <c r="BL100" s="63">
        <v>4600</v>
      </c>
      <c r="BN100" s="63">
        <v>4600</v>
      </c>
      <c r="BO100" s="13">
        <v>1715</v>
      </c>
      <c r="BP100" s="63">
        <v>4600</v>
      </c>
      <c r="BQ100" s="13">
        <v>1710</v>
      </c>
      <c r="BR100" s="63">
        <v>4600</v>
      </c>
      <c r="BS100" s="13">
        <v>1695</v>
      </c>
      <c r="BT100" s="63">
        <v>4600</v>
      </c>
      <c r="BU100" s="63">
        <v>1680</v>
      </c>
      <c r="BV100" s="63">
        <v>4600</v>
      </c>
      <c r="BW100" s="63">
        <v>1660</v>
      </c>
      <c r="BX100" s="63">
        <v>4600</v>
      </c>
      <c r="BY100" s="63">
        <v>1650</v>
      </c>
      <c r="BZ100" s="63">
        <v>4600</v>
      </c>
      <c r="CA100" s="63">
        <v>1640</v>
      </c>
      <c r="CB100" s="63">
        <v>4600</v>
      </c>
      <c r="CC100" s="63">
        <v>1630</v>
      </c>
      <c r="CD100" s="63">
        <v>4600</v>
      </c>
      <c r="CE100" s="63">
        <v>1620</v>
      </c>
      <c r="CF100" s="63">
        <v>4600</v>
      </c>
      <c r="CG100" s="63">
        <v>1610</v>
      </c>
      <c r="CH100" s="63">
        <v>4600</v>
      </c>
    </row>
    <row r="101" spans="4:86" ht="15.55" customHeight="1" x14ac:dyDescent="0.55000000000000004">
      <c r="D101" s="63">
        <v>4500</v>
      </c>
      <c r="E101" s="63"/>
      <c r="F101" s="63">
        <v>4500</v>
      </c>
      <c r="G101" s="63"/>
      <c r="H101" s="63">
        <v>4500</v>
      </c>
      <c r="J101" s="63">
        <v>4500</v>
      </c>
      <c r="L101" s="63">
        <v>4500</v>
      </c>
      <c r="N101" s="63">
        <v>4500</v>
      </c>
      <c r="P101" s="63">
        <v>4500</v>
      </c>
      <c r="R101" s="63">
        <v>4500</v>
      </c>
      <c r="T101" s="63">
        <v>4500</v>
      </c>
      <c r="V101" s="63">
        <v>4500</v>
      </c>
      <c r="X101" s="63">
        <v>4500</v>
      </c>
      <c r="Z101" s="63">
        <v>4500</v>
      </c>
      <c r="AB101" s="63">
        <v>4500</v>
      </c>
      <c r="AD101" s="63">
        <v>4500</v>
      </c>
      <c r="AF101" s="63">
        <v>4500</v>
      </c>
      <c r="AH101" s="63">
        <v>4500</v>
      </c>
      <c r="AJ101" s="63">
        <v>4500</v>
      </c>
      <c r="AL101" s="63">
        <v>4500</v>
      </c>
      <c r="AN101" s="63">
        <v>4500</v>
      </c>
      <c r="AP101" s="63">
        <v>4500</v>
      </c>
      <c r="AR101" s="63">
        <v>4500</v>
      </c>
      <c r="AT101" s="87">
        <v>4500</v>
      </c>
      <c r="AV101" s="63">
        <v>4500</v>
      </c>
      <c r="AX101" s="63">
        <v>4500</v>
      </c>
      <c r="AZ101" s="63">
        <v>4500</v>
      </c>
      <c r="BA101" s="13">
        <v>1715</v>
      </c>
      <c r="BB101" s="63">
        <v>4500</v>
      </c>
      <c r="BD101" s="63">
        <v>4500</v>
      </c>
      <c r="BF101" s="63">
        <v>4500</v>
      </c>
      <c r="BH101" s="63">
        <v>4500</v>
      </c>
      <c r="BJ101" s="63">
        <v>4500</v>
      </c>
      <c r="BL101" s="63">
        <v>4500</v>
      </c>
      <c r="BN101" s="63">
        <v>4500</v>
      </c>
      <c r="BP101" s="63">
        <v>4500</v>
      </c>
      <c r="BQ101" s="13">
        <v>1710</v>
      </c>
      <c r="BR101" s="63">
        <v>4500</v>
      </c>
      <c r="BS101" s="13">
        <v>1700</v>
      </c>
      <c r="BT101" s="63">
        <v>4500</v>
      </c>
      <c r="BU101" s="63">
        <v>1680</v>
      </c>
      <c r="BV101" s="63">
        <v>4500</v>
      </c>
      <c r="BW101" s="63">
        <v>1670</v>
      </c>
      <c r="BX101" s="63">
        <v>4500</v>
      </c>
      <c r="BY101" s="63">
        <v>1660</v>
      </c>
      <c r="BZ101" s="63">
        <v>4500</v>
      </c>
      <c r="CA101" s="63">
        <v>1655</v>
      </c>
      <c r="CB101" s="63">
        <v>4500</v>
      </c>
      <c r="CC101" s="63">
        <v>1645</v>
      </c>
      <c r="CD101" s="63">
        <v>4500</v>
      </c>
      <c r="CE101" s="63">
        <v>1635</v>
      </c>
      <c r="CF101" s="63">
        <v>4500</v>
      </c>
      <c r="CG101" s="63">
        <v>1625</v>
      </c>
      <c r="CH101" s="63">
        <v>4500</v>
      </c>
    </row>
    <row r="102" spans="4:86" ht="15.55" customHeight="1" x14ac:dyDescent="0.55000000000000004">
      <c r="D102" s="63">
        <v>4000</v>
      </c>
      <c r="E102" s="63"/>
      <c r="F102" s="63">
        <v>4000</v>
      </c>
      <c r="G102" s="63"/>
      <c r="H102" s="63">
        <v>4000</v>
      </c>
      <c r="J102" s="63">
        <v>4000</v>
      </c>
      <c r="L102" s="63">
        <v>4000</v>
      </c>
      <c r="N102" s="63">
        <v>4000</v>
      </c>
      <c r="P102" s="63">
        <v>4000</v>
      </c>
      <c r="R102" s="63">
        <v>4000</v>
      </c>
      <c r="T102" s="63">
        <v>4000</v>
      </c>
      <c r="V102" s="63">
        <v>4000</v>
      </c>
      <c r="X102" s="63">
        <v>4000</v>
      </c>
      <c r="Z102" s="63">
        <v>4000</v>
      </c>
      <c r="AB102" s="63">
        <v>4000</v>
      </c>
      <c r="AD102" s="63">
        <v>4000</v>
      </c>
      <c r="AF102" s="63">
        <v>4000</v>
      </c>
      <c r="AH102" s="63">
        <v>4000</v>
      </c>
      <c r="AJ102" s="63">
        <v>4000</v>
      </c>
      <c r="AL102" s="63">
        <v>4000</v>
      </c>
      <c r="AN102" s="63">
        <v>4000</v>
      </c>
      <c r="AP102" s="63">
        <v>4000</v>
      </c>
      <c r="AR102" s="63">
        <v>4000</v>
      </c>
      <c r="AT102" s="87">
        <v>4000</v>
      </c>
      <c r="AV102" s="63">
        <v>4000</v>
      </c>
      <c r="AX102" s="63">
        <v>4000</v>
      </c>
      <c r="AZ102" s="63">
        <v>4000</v>
      </c>
      <c r="BA102" s="13">
        <v>1715</v>
      </c>
      <c r="BB102" s="63">
        <v>4000</v>
      </c>
      <c r="BD102" s="63">
        <v>4000</v>
      </c>
      <c r="BF102" s="63">
        <v>4000</v>
      </c>
      <c r="BH102" s="63">
        <v>4000</v>
      </c>
      <c r="BJ102" s="63">
        <v>4000</v>
      </c>
      <c r="BL102" s="63">
        <v>4000</v>
      </c>
      <c r="BN102" s="63">
        <v>4000</v>
      </c>
      <c r="BP102" s="63">
        <v>4000</v>
      </c>
      <c r="BQ102" s="13">
        <v>1715</v>
      </c>
      <c r="BR102" s="63">
        <v>4000</v>
      </c>
      <c r="BS102" s="13">
        <v>1700</v>
      </c>
      <c r="BT102" s="63">
        <v>4000</v>
      </c>
      <c r="BU102" s="63">
        <v>1685</v>
      </c>
      <c r="BV102" s="63">
        <v>4000</v>
      </c>
      <c r="BW102" s="63">
        <v>1675</v>
      </c>
      <c r="BX102" s="63">
        <v>4000</v>
      </c>
      <c r="BY102" s="63">
        <v>1665</v>
      </c>
      <c r="BZ102" s="63">
        <v>4000</v>
      </c>
      <c r="CA102" s="63">
        <v>1660</v>
      </c>
      <c r="CB102" s="63">
        <v>4000</v>
      </c>
      <c r="CC102" s="63">
        <v>1650</v>
      </c>
      <c r="CD102" s="63">
        <v>4000</v>
      </c>
      <c r="CE102" s="63">
        <v>1645</v>
      </c>
      <c r="CF102" s="63">
        <v>4000</v>
      </c>
      <c r="CG102" s="63">
        <v>1640</v>
      </c>
      <c r="CH102" s="63">
        <v>4000</v>
      </c>
    </row>
    <row r="103" spans="4:86" ht="15.55" customHeight="1" x14ac:dyDescent="0.55000000000000004">
      <c r="D103" s="63">
        <v>3000</v>
      </c>
      <c r="E103" s="63"/>
      <c r="F103" s="63">
        <v>3000</v>
      </c>
      <c r="G103" s="63"/>
      <c r="H103" s="63">
        <v>3000</v>
      </c>
      <c r="J103" s="63">
        <v>3000</v>
      </c>
      <c r="L103" s="63">
        <v>3000</v>
      </c>
      <c r="N103" s="63">
        <v>3000</v>
      </c>
      <c r="P103" s="63">
        <v>3000</v>
      </c>
      <c r="R103" s="63">
        <v>3000</v>
      </c>
      <c r="T103" s="63">
        <v>3000</v>
      </c>
      <c r="V103" s="63">
        <v>3000</v>
      </c>
      <c r="X103" s="63">
        <v>3000</v>
      </c>
      <c r="Z103" s="63">
        <v>3000</v>
      </c>
      <c r="AB103" s="63">
        <v>3000</v>
      </c>
      <c r="AD103" s="63">
        <v>3000</v>
      </c>
      <c r="AF103" s="63">
        <v>3000</v>
      </c>
      <c r="AH103" s="63">
        <v>3000</v>
      </c>
      <c r="AJ103" s="63">
        <v>3000</v>
      </c>
      <c r="AL103" s="63">
        <v>3000</v>
      </c>
      <c r="AN103" s="63">
        <v>3000</v>
      </c>
      <c r="AP103" s="63">
        <v>3000</v>
      </c>
      <c r="AR103" s="63">
        <v>3000</v>
      </c>
      <c r="AT103" s="87">
        <v>3000</v>
      </c>
      <c r="AV103" s="63">
        <v>3000</v>
      </c>
      <c r="AX103" s="63">
        <v>3000</v>
      </c>
      <c r="AZ103" s="63">
        <v>3000</v>
      </c>
      <c r="BA103" s="13">
        <v>1715</v>
      </c>
      <c r="BB103" s="63">
        <v>3000</v>
      </c>
      <c r="BD103" s="63">
        <v>3000</v>
      </c>
      <c r="BF103" s="63">
        <v>3000</v>
      </c>
      <c r="BH103" s="63">
        <v>3000</v>
      </c>
      <c r="BJ103" s="63">
        <v>3000</v>
      </c>
      <c r="BL103" s="63">
        <v>3000</v>
      </c>
      <c r="BN103" s="63">
        <v>3000</v>
      </c>
      <c r="BP103" s="63">
        <v>3000</v>
      </c>
      <c r="BR103" s="63">
        <v>3000</v>
      </c>
      <c r="BS103" s="13">
        <v>1710</v>
      </c>
      <c r="BT103" s="63">
        <v>3000</v>
      </c>
      <c r="BU103" s="13">
        <v>1700</v>
      </c>
      <c r="BV103" s="63">
        <v>3000</v>
      </c>
      <c r="BW103" s="63">
        <v>1685</v>
      </c>
      <c r="BX103" s="63">
        <v>3000</v>
      </c>
      <c r="BY103" s="63">
        <v>1675</v>
      </c>
      <c r="BZ103" s="63">
        <v>3000</v>
      </c>
      <c r="CA103" s="63">
        <v>1670</v>
      </c>
      <c r="CB103" s="63">
        <v>3000</v>
      </c>
      <c r="CC103" s="63">
        <v>1660</v>
      </c>
      <c r="CD103" s="63">
        <v>3000</v>
      </c>
      <c r="CE103" s="63">
        <v>1655</v>
      </c>
      <c r="CF103" s="63">
        <v>3000</v>
      </c>
      <c r="CG103" s="63">
        <v>1660</v>
      </c>
      <c r="CH103" s="63">
        <v>3000</v>
      </c>
    </row>
    <row r="104" spans="4:86" ht="15.55" customHeight="1" x14ac:dyDescent="0.55000000000000004">
      <c r="D104" s="63">
        <v>2000</v>
      </c>
      <c r="E104" s="63"/>
      <c r="F104" s="63">
        <v>2000</v>
      </c>
      <c r="G104" s="63"/>
      <c r="H104" s="63">
        <v>2000</v>
      </c>
      <c r="J104" s="63">
        <v>2000</v>
      </c>
      <c r="L104" s="63">
        <v>2000</v>
      </c>
      <c r="N104" s="63">
        <v>2000</v>
      </c>
      <c r="P104" s="63">
        <v>2000</v>
      </c>
      <c r="R104" s="63">
        <v>2000</v>
      </c>
      <c r="T104" s="63">
        <v>2000</v>
      </c>
      <c r="V104" s="63">
        <v>2000</v>
      </c>
      <c r="X104" s="63">
        <v>2000</v>
      </c>
      <c r="Z104" s="63">
        <v>2000</v>
      </c>
      <c r="AB104" s="63">
        <v>2000</v>
      </c>
      <c r="AD104" s="63">
        <v>2000</v>
      </c>
      <c r="AF104" s="63">
        <v>2000</v>
      </c>
      <c r="AH104" s="63">
        <v>2000</v>
      </c>
      <c r="AJ104" s="63">
        <v>2000</v>
      </c>
      <c r="AL104" s="63">
        <v>2000</v>
      </c>
      <c r="AN104" s="63">
        <v>2000</v>
      </c>
      <c r="AP104" s="63">
        <v>2000</v>
      </c>
      <c r="AR104" s="63">
        <v>2000</v>
      </c>
      <c r="AT104" s="87">
        <v>2000</v>
      </c>
      <c r="AV104" s="63">
        <v>2000</v>
      </c>
      <c r="AX104" s="63">
        <v>2000</v>
      </c>
      <c r="AZ104" s="63">
        <v>2000</v>
      </c>
      <c r="BA104" s="13">
        <v>1715</v>
      </c>
      <c r="BB104" s="63">
        <v>2000</v>
      </c>
      <c r="BD104" s="63">
        <v>2000</v>
      </c>
      <c r="BF104" s="63">
        <v>2000</v>
      </c>
      <c r="BH104" s="63">
        <v>2000</v>
      </c>
      <c r="BJ104" s="63">
        <v>2000</v>
      </c>
      <c r="BL104" s="63">
        <v>2000</v>
      </c>
      <c r="BN104" s="63">
        <v>2000</v>
      </c>
      <c r="BP104" s="63">
        <v>2000</v>
      </c>
      <c r="BR104" s="63">
        <v>2000</v>
      </c>
      <c r="BS104" s="13">
        <v>1715</v>
      </c>
      <c r="BT104" s="63">
        <v>2000</v>
      </c>
      <c r="BU104" s="13">
        <v>1715</v>
      </c>
      <c r="BV104" s="63">
        <v>2000</v>
      </c>
      <c r="BW104" s="63">
        <v>1710</v>
      </c>
      <c r="BX104" s="63">
        <v>2000</v>
      </c>
      <c r="BY104" s="63">
        <v>1710</v>
      </c>
      <c r="BZ104" s="63">
        <v>2000</v>
      </c>
      <c r="CA104" s="63">
        <v>1705</v>
      </c>
      <c r="CB104" s="63">
        <v>2000</v>
      </c>
      <c r="CC104" s="63">
        <v>1705</v>
      </c>
      <c r="CD104" s="63">
        <v>2000</v>
      </c>
      <c r="CE104" s="63">
        <v>1700</v>
      </c>
      <c r="CF104" s="63">
        <v>2000</v>
      </c>
      <c r="CG104" s="63">
        <v>1700</v>
      </c>
      <c r="CH104" s="63">
        <v>2000</v>
      </c>
    </row>
    <row r="105" spans="4:86" ht="15.55" customHeight="1" x14ac:dyDescent="0.55000000000000004">
      <c r="D105" s="63">
        <v>1000</v>
      </c>
      <c r="E105" s="63"/>
      <c r="F105" s="63">
        <v>1000</v>
      </c>
      <c r="G105" s="63"/>
      <c r="H105" s="63">
        <v>1000</v>
      </c>
      <c r="J105" s="63">
        <v>1000</v>
      </c>
      <c r="L105" s="63">
        <v>1000</v>
      </c>
      <c r="N105" s="63">
        <v>1000</v>
      </c>
      <c r="P105" s="63">
        <v>1000</v>
      </c>
      <c r="R105" s="63">
        <v>1000</v>
      </c>
      <c r="T105" s="63">
        <v>1000</v>
      </c>
      <c r="V105" s="63">
        <v>1000</v>
      </c>
      <c r="X105" s="63">
        <v>1000</v>
      </c>
      <c r="Z105" s="63">
        <v>1000</v>
      </c>
      <c r="AB105" s="63">
        <v>1000</v>
      </c>
      <c r="AD105" s="63">
        <v>1000</v>
      </c>
      <c r="AF105" s="63">
        <v>1000</v>
      </c>
      <c r="AH105" s="63">
        <v>1000</v>
      </c>
      <c r="AJ105" s="63">
        <v>1000</v>
      </c>
      <c r="AL105" s="63">
        <v>1000</v>
      </c>
      <c r="AN105" s="63">
        <v>1000</v>
      </c>
      <c r="AP105" s="63">
        <v>1000</v>
      </c>
      <c r="AR105" s="63">
        <v>1000</v>
      </c>
      <c r="AT105" s="87">
        <v>1000</v>
      </c>
      <c r="AV105" s="63">
        <v>1000</v>
      </c>
      <c r="AX105" s="63">
        <v>1000</v>
      </c>
      <c r="AZ105" s="63">
        <v>1000</v>
      </c>
      <c r="BA105" s="13">
        <v>1715</v>
      </c>
      <c r="BB105" s="63">
        <v>1000</v>
      </c>
      <c r="BD105" s="63">
        <v>1000</v>
      </c>
      <c r="BF105" s="63">
        <v>1000</v>
      </c>
      <c r="BH105" s="63">
        <v>1000</v>
      </c>
      <c r="BJ105" s="63">
        <v>1000</v>
      </c>
      <c r="BL105" s="63">
        <v>1000</v>
      </c>
      <c r="BN105" s="63">
        <v>1000</v>
      </c>
      <c r="BP105" s="63">
        <v>1000</v>
      </c>
      <c r="BR105" s="63">
        <v>1000</v>
      </c>
      <c r="BT105" s="63">
        <v>1000</v>
      </c>
      <c r="BV105" s="63">
        <v>1000</v>
      </c>
      <c r="BW105" s="13">
        <v>1715</v>
      </c>
      <c r="BX105" s="63">
        <v>1000</v>
      </c>
      <c r="BY105" s="13">
        <v>1715</v>
      </c>
      <c r="BZ105" s="63">
        <v>1000</v>
      </c>
      <c r="CA105" s="13">
        <v>1715</v>
      </c>
      <c r="CB105" s="63">
        <v>1000</v>
      </c>
      <c r="CC105" s="13">
        <v>1715</v>
      </c>
      <c r="CD105" s="63">
        <v>1000</v>
      </c>
      <c r="CE105" s="13">
        <v>1715</v>
      </c>
      <c r="CF105" s="63">
        <v>1000</v>
      </c>
      <c r="CG105" s="63">
        <v>1715</v>
      </c>
      <c r="CH105" s="63">
        <v>1000</v>
      </c>
    </row>
  </sheetData>
  <sortState xmlns:xlrd2="http://schemas.microsoft.com/office/spreadsheetml/2017/richdata2" ref="AU7:CH105">
    <sortCondition descending="1" ref="CH7:CH105"/>
  </sortState>
  <phoneticPr fontId="2" type="noConversion"/>
  <pageMargins left="0.33333333333333331" right="0.3578431372549019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J56"/>
  <sheetViews>
    <sheetView topLeftCell="A34" workbookViewId="0">
      <selection activeCell="K50" sqref="K50"/>
    </sheetView>
  </sheetViews>
  <sheetFormatPr baseColWidth="10" defaultRowHeight="14.4" x14ac:dyDescent="0.55000000000000004"/>
  <cols>
    <col min="1" max="1" width="7.3125" customWidth="1"/>
    <col min="2" max="2" width="19.83984375" customWidth="1"/>
    <col min="3" max="3" width="5.83984375" customWidth="1"/>
    <col min="4" max="4" width="5.83984375" style="101" customWidth="1"/>
    <col min="5" max="5" width="8.47265625" style="98" customWidth="1"/>
    <col min="6" max="6" width="7.83984375" style="96" customWidth="1"/>
    <col min="7" max="7" width="6.83984375" style="95" customWidth="1"/>
    <col min="8" max="8" width="9" customWidth="1"/>
    <col min="9" max="9" width="10.83984375" style="96"/>
    <col min="10" max="10" width="10.83984375" style="104"/>
  </cols>
  <sheetData>
    <row r="1" spans="1:10" ht="18.3" x14ac:dyDescent="0.7">
      <c r="A1" s="103" t="s">
        <v>217</v>
      </c>
      <c r="C1" s="93" t="s">
        <v>209</v>
      </c>
      <c r="D1" s="100" t="s">
        <v>212</v>
      </c>
      <c r="E1" s="97" t="s">
        <v>213</v>
      </c>
      <c r="F1" s="102" t="s">
        <v>214</v>
      </c>
      <c r="G1" s="94" t="s">
        <v>210</v>
      </c>
      <c r="H1" t="s">
        <v>216</v>
      </c>
      <c r="I1" s="96" t="s">
        <v>211</v>
      </c>
      <c r="J1" s="107" t="s">
        <v>218</v>
      </c>
    </row>
    <row r="2" spans="1:10" x14ac:dyDescent="0.55000000000000004">
      <c r="C2" s="93"/>
      <c r="D2" s="100"/>
      <c r="E2" s="99">
        <f>Grundlage!C38</f>
        <v>80</v>
      </c>
      <c r="F2" s="102"/>
      <c r="G2" s="94"/>
      <c r="H2">
        <v>3</v>
      </c>
    </row>
    <row r="3" spans="1:10" x14ac:dyDescent="0.55000000000000004">
      <c r="A3" t="s">
        <v>208</v>
      </c>
      <c r="B3" t="str">
        <f>Grundlage!K5</f>
        <v>Col des Mosses</v>
      </c>
      <c r="C3">
        <v>60</v>
      </c>
      <c r="D3" s="101">
        <f>C3/1.852</f>
        <v>32.39740820734341</v>
      </c>
      <c r="E3" s="98">
        <f t="shared" ref="E3:E9" si="0">E2</f>
        <v>80</v>
      </c>
      <c r="F3" s="96">
        <f>E3/60</f>
        <v>1.3333333333333333</v>
      </c>
      <c r="G3" s="95">
        <f>D3/F3</f>
        <v>24.29805615550756</v>
      </c>
      <c r="H3" s="98">
        <f>H2</f>
        <v>3</v>
      </c>
      <c r="I3" s="96">
        <f t="shared" ref="I3:I9" si="1">G3+H3</f>
        <v>27.29805615550756</v>
      </c>
      <c r="J3" s="104">
        <f t="shared" ref="J3:J9" si="2">I3/1420</f>
        <v>1.9223983208103916E-2</v>
      </c>
    </row>
    <row r="4" spans="1:10" x14ac:dyDescent="0.55000000000000004">
      <c r="A4" t="s">
        <v>208</v>
      </c>
      <c r="B4" t="str">
        <f>Grundlage!K6</f>
        <v>Glacier du Tsanfleuron</v>
      </c>
      <c r="C4">
        <v>66</v>
      </c>
      <c r="D4" s="101">
        <f t="shared" ref="D4:D9" si="3">C4/1.852</f>
        <v>35.637149028077751</v>
      </c>
      <c r="E4" s="98">
        <f t="shared" si="0"/>
        <v>80</v>
      </c>
      <c r="F4" s="96">
        <f t="shared" ref="F4:F9" si="4">E4/60</f>
        <v>1.3333333333333333</v>
      </c>
      <c r="G4" s="95">
        <f t="shared" ref="G4:G9" si="5">D4/F4</f>
        <v>26.727861771058315</v>
      </c>
      <c r="H4" s="98">
        <f t="shared" ref="H4:H9" si="6">H3</f>
        <v>3</v>
      </c>
      <c r="I4" s="96">
        <f t="shared" si="1"/>
        <v>29.727861771058315</v>
      </c>
      <c r="J4" s="104">
        <f t="shared" si="2"/>
        <v>2.0935113923280502E-2</v>
      </c>
    </row>
    <row r="5" spans="1:10" x14ac:dyDescent="0.55000000000000004">
      <c r="A5" t="s">
        <v>208</v>
      </c>
      <c r="B5" t="str">
        <f>Grundlage!K7</f>
        <v>Gstellihorn</v>
      </c>
      <c r="C5">
        <v>62</v>
      </c>
      <c r="D5" s="101">
        <f t="shared" si="3"/>
        <v>33.477321814254857</v>
      </c>
      <c r="E5" s="98">
        <f t="shared" si="0"/>
        <v>80</v>
      </c>
      <c r="F5" s="96">
        <f t="shared" si="4"/>
        <v>1.3333333333333333</v>
      </c>
      <c r="G5" s="95">
        <f t="shared" si="5"/>
        <v>25.107991360691145</v>
      </c>
      <c r="H5" s="98">
        <f t="shared" si="6"/>
        <v>3</v>
      </c>
      <c r="I5" s="96">
        <f t="shared" si="1"/>
        <v>28.107991360691145</v>
      </c>
      <c r="J5" s="104">
        <f t="shared" si="2"/>
        <v>1.9794360113162778E-2</v>
      </c>
    </row>
    <row r="6" spans="1:10" x14ac:dyDescent="0.55000000000000004">
      <c r="A6" t="s">
        <v>208</v>
      </c>
      <c r="B6" t="str">
        <f>Grundlage!K8</f>
        <v>Gumm</v>
      </c>
      <c r="C6">
        <v>54</v>
      </c>
      <c r="D6" s="101">
        <f t="shared" si="3"/>
        <v>29.15766738660907</v>
      </c>
      <c r="E6" s="98">
        <f t="shared" si="0"/>
        <v>80</v>
      </c>
      <c r="F6" s="96">
        <f t="shared" si="4"/>
        <v>1.3333333333333333</v>
      </c>
      <c r="G6" s="95">
        <f t="shared" si="5"/>
        <v>21.868250539956804</v>
      </c>
      <c r="H6" s="98">
        <f t="shared" si="6"/>
        <v>3</v>
      </c>
      <c r="I6" s="96">
        <f t="shared" si="1"/>
        <v>24.868250539956804</v>
      </c>
      <c r="J6" s="104">
        <f t="shared" si="2"/>
        <v>1.7512852492927326E-2</v>
      </c>
    </row>
    <row r="7" spans="1:10" x14ac:dyDescent="0.55000000000000004">
      <c r="A7" t="s">
        <v>208</v>
      </c>
      <c r="B7" t="str">
        <f>Grundlage!K9</f>
        <v>Staldenhorn</v>
      </c>
      <c r="C7">
        <v>54</v>
      </c>
      <c r="D7" s="101">
        <f t="shared" si="3"/>
        <v>29.15766738660907</v>
      </c>
      <c r="E7" s="98">
        <f t="shared" si="0"/>
        <v>80</v>
      </c>
      <c r="F7" s="96">
        <f t="shared" si="4"/>
        <v>1.3333333333333333</v>
      </c>
      <c r="G7" s="95">
        <f t="shared" si="5"/>
        <v>21.868250539956804</v>
      </c>
      <c r="H7" s="98">
        <f t="shared" si="6"/>
        <v>3</v>
      </c>
      <c r="I7" s="96">
        <f t="shared" si="1"/>
        <v>24.868250539956804</v>
      </c>
      <c r="J7" s="104">
        <f t="shared" si="2"/>
        <v>1.7512852492927326E-2</v>
      </c>
    </row>
    <row r="8" spans="1:10" x14ac:dyDescent="0.55000000000000004">
      <c r="A8" t="s">
        <v>208</v>
      </c>
      <c r="B8" t="str">
        <f>Grundlage!K10</f>
        <v>Wallegg</v>
      </c>
      <c r="C8">
        <v>57</v>
      </c>
      <c r="D8" s="101">
        <f t="shared" si="3"/>
        <v>30.77753779697624</v>
      </c>
      <c r="E8" s="98">
        <f t="shared" si="0"/>
        <v>80</v>
      </c>
      <c r="F8" s="96">
        <f t="shared" si="4"/>
        <v>1.3333333333333333</v>
      </c>
      <c r="G8" s="95">
        <f t="shared" si="5"/>
        <v>23.083153347732182</v>
      </c>
      <c r="H8" s="98">
        <f t="shared" si="6"/>
        <v>3</v>
      </c>
      <c r="I8" s="96">
        <f t="shared" si="1"/>
        <v>26.083153347732182</v>
      </c>
      <c r="J8" s="104">
        <f t="shared" si="2"/>
        <v>1.8368417850515621E-2</v>
      </c>
    </row>
    <row r="9" spans="1:10" x14ac:dyDescent="0.55000000000000004">
      <c r="A9" t="s">
        <v>208</v>
      </c>
      <c r="B9" t="str">
        <f>Grundlage!K11</f>
        <v>Wildhorn</v>
      </c>
      <c r="C9">
        <v>60</v>
      </c>
      <c r="D9" s="101">
        <f t="shared" si="3"/>
        <v>32.39740820734341</v>
      </c>
      <c r="E9" s="98">
        <f t="shared" si="0"/>
        <v>80</v>
      </c>
      <c r="F9" s="96">
        <f t="shared" si="4"/>
        <v>1.3333333333333333</v>
      </c>
      <c r="G9" s="95">
        <f t="shared" si="5"/>
        <v>24.29805615550756</v>
      </c>
      <c r="H9" s="98">
        <f t="shared" si="6"/>
        <v>3</v>
      </c>
      <c r="I9" s="96">
        <f t="shared" si="1"/>
        <v>27.29805615550756</v>
      </c>
      <c r="J9" s="104">
        <f t="shared" si="2"/>
        <v>1.9223983208103916E-2</v>
      </c>
    </row>
    <row r="10" spans="1:10" x14ac:dyDescent="0.55000000000000004">
      <c r="B10">
        <f>Grundlage!K12</f>
        <v>0</v>
      </c>
    </row>
    <row r="11" spans="1:10" x14ac:dyDescent="0.55000000000000004">
      <c r="B11" t="str">
        <f>Grundlage!K13</f>
        <v>JUNGFRAU</v>
      </c>
    </row>
    <row r="12" spans="1:10" x14ac:dyDescent="0.55000000000000004">
      <c r="A12" t="s">
        <v>215</v>
      </c>
      <c r="B12" t="str">
        <f>Grundlage!K14</f>
        <v>Blümlisalp</v>
      </c>
      <c r="C12">
        <v>51</v>
      </c>
      <c r="D12" s="101">
        <f t="shared" ref="D12:D17" si="7">C12/1.852</f>
        <v>27.5377969762419</v>
      </c>
      <c r="E12" s="98">
        <f>E9</f>
        <v>80</v>
      </c>
      <c r="F12" s="96">
        <f t="shared" ref="F12:F17" si="8">E12/60</f>
        <v>1.3333333333333333</v>
      </c>
      <c r="G12" s="95">
        <f t="shared" ref="G12:G17" si="9">D12/F12</f>
        <v>20.653347732181427</v>
      </c>
      <c r="H12" s="98">
        <f>H9</f>
        <v>3</v>
      </c>
      <c r="I12" s="96">
        <f t="shared" ref="I12:I17" si="10">G12+H12</f>
        <v>23.653347732181427</v>
      </c>
      <c r="J12" s="104">
        <f t="shared" ref="J12:J17" si="11">I12/1420</f>
        <v>1.6657287135339031E-2</v>
      </c>
    </row>
    <row r="13" spans="1:10" x14ac:dyDescent="0.55000000000000004">
      <c r="A13" t="s">
        <v>215</v>
      </c>
      <c r="B13" t="str">
        <f>Grundlage!K15</f>
        <v>Ebnefluh</v>
      </c>
      <c r="C13">
        <v>55</v>
      </c>
      <c r="D13" s="101">
        <f t="shared" si="7"/>
        <v>29.697624190064793</v>
      </c>
      <c r="E13" s="98">
        <f>E12</f>
        <v>80</v>
      </c>
      <c r="F13" s="96">
        <f t="shared" si="8"/>
        <v>1.3333333333333333</v>
      </c>
      <c r="G13" s="95">
        <f t="shared" si="9"/>
        <v>22.273218142548597</v>
      </c>
      <c r="H13" s="98">
        <f>H12</f>
        <v>3</v>
      </c>
      <c r="I13" s="96">
        <f t="shared" si="10"/>
        <v>25.273218142548597</v>
      </c>
      <c r="J13" s="104">
        <f t="shared" si="11"/>
        <v>1.7798040945456759E-2</v>
      </c>
    </row>
    <row r="14" spans="1:10" x14ac:dyDescent="0.55000000000000004">
      <c r="A14" t="s">
        <v>215</v>
      </c>
      <c r="B14" t="str">
        <f>Grundlage!K16</f>
        <v>Jungfraujoch</v>
      </c>
      <c r="C14">
        <v>52</v>
      </c>
      <c r="D14" s="101">
        <f t="shared" si="7"/>
        <v>28.077753779697623</v>
      </c>
      <c r="E14" s="98">
        <f>E13</f>
        <v>80</v>
      </c>
      <c r="F14" s="96">
        <f t="shared" si="8"/>
        <v>1.3333333333333333</v>
      </c>
      <c r="G14" s="95">
        <f t="shared" si="9"/>
        <v>21.058315334773219</v>
      </c>
      <c r="H14" s="98">
        <f>H13</f>
        <v>3</v>
      </c>
      <c r="I14" s="96">
        <f t="shared" si="10"/>
        <v>24.058315334773219</v>
      </c>
      <c r="J14" s="104">
        <f t="shared" si="11"/>
        <v>1.6942475587868464E-2</v>
      </c>
    </row>
    <row r="15" spans="1:10" x14ac:dyDescent="0.55000000000000004">
      <c r="A15" t="s">
        <v>215</v>
      </c>
      <c r="B15" t="str">
        <f>Grundlage!K17</f>
        <v>Kanderfirn</v>
      </c>
      <c r="C15">
        <v>54</v>
      </c>
      <c r="D15" s="101">
        <f t="shared" si="7"/>
        <v>29.15766738660907</v>
      </c>
      <c r="E15" s="98">
        <f>E14</f>
        <v>80</v>
      </c>
      <c r="F15" s="96">
        <f t="shared" si="8"/>
        <v>1.3333333333333333</v>
      </c>
      <c r="G15" s="95">
        <f t="shared" si="9"/>
        <v>21.868250539956804</v>
      </c>
      <c r="H15" s="98">
        <f>H14</f>
        <v>3</v>
      </c>
      <c r="I15" s="96">
        <f t="shared" si="10"/>
        <v>24.868250539956804</v>
      </c>
      <c r="J15" s="104">
        <f t="shared" si="11"/>
        <v>1.7512852492927326E-2</v>
      </c>
    </row>
    <row r="16" spans="1:10" x14ac:dyDescent="0.55000000000000004">
      <c r="A16" t="s">
        <v>215</v>
      </c>
      <c r="B16" t="str">
        <f>Grundlage!K18</f>
        <v>Langgletscher</v>
      </c>
      <c r="C16">
        <v>59</v>
      </c>
      <c r="D16" s="101">
        <f t="shared" si="7"/>
        <v>31.857451403887687</v>
      </c>
      <c r="E16" s="98">
        <f>E15</f>
        <v>80</v>
      </c>
      <c r="F16" s="96">
        <f t="shared" si="8"/>
        <v>1.3333333333333333</v>
      </c>
      <c r="G16" s="95">
        <f t="shared" si="9"/>
        <v>23.893088552915767</v>
      </c>
      <c r="H16" s="98">
        <f>H15</f>
        <v>3</v>
      </c>
      <c r="I16" s="96">
        <f t="shared" si="10"/>
        <v>26.893088552915767</v>
      </c>
      <c r="J16" s="104">
        <f t="shared" si="11"/>
        <v>1.8938794755574483E-2</v>
      </c>
    </row>
    <row r="17" spans="1:10" x14ac:dyDescent="0.55000000000000004">
      <c r="A17" t="s">
        <v>215</v>
      </c>
      <c r="B17" t="str">
        <f>Grundlage!K19</f>
        <v>Petersgrat</v>
      </c>
      <c r="C17">
        <v>55</v>
      </c>
      <c r="D17" s="101">
        <f t="shared" si="7"/>
        <v>29.697624190064793</v>
      </c>
      <c r="E17" s="98">
        <f>E16</f>
        <v>80</v>
      </c>
      <c r="F17" s="96">
        <f t="shared" si="8"/>
        <v>1.3333333333333333</v>
      </c>
      <c r="G17" s="95">
        <f t="shared" si="9"/>
        <v>22.273218142548597</v>
      </c>
      <c r="H17" s="98">
        <f>H16</f>
        <v>3</v>
      </c>
      <c r="I17" s="96">
        <f t="shared" si="10"/>
        <v>25.273218142548597</v>
      </c>
      <c r="J17" s="104">
        <f t="shared" si="11"/>
        <v>1.7798040945456759E-2</v>
      </c>
    </row>
    <row r="18" spans="1:10" x14ac:dyDescent="0.55000000000000004">
      <c r="B18">
        <f>Grundlage!K20</f>
        <v>0</v>
      </c>
    </row>
    <row r="19" spans="1:10" x14ac:dyDescent="0.55000000000000004">
      <c r="B19" t="str">
        <f>Grundlage!K24</f>
        <v>ZERMATT</v>
      </c>
    </row>
    <row r="20" spans="1:10" x14ac:dyDescent="0.55000000000000004">
      <c r="A20" t="s">
        <v>208</v>
      </c>
      <c r="B20" t="str">
        <f>Grundlage!K25</f>
        <v>Aesch-Rothorngletscher</v>
      </c>
      <c r="C20">
        <v>94</v>
      </c>
      <c r="D20" s="101">
        <f t="shared" ref="D20:D25" si="12">C20/1.852</f>
        <v>50.755939524838013</v>
      </c>
      <c r="E20" s="98">
        <f>E17</f>
        <v>80</v>
      </c>
      <c r="F20" s="96">
        <f t="shared" ref="F20:F25" si="13">E20/60</f>
        <v>1.3333333333333333</v>
      </c>
      <c r="G20" s="95">
        <f t="shared" ref="G20:G25" si="14">D20/F20</f>
        <v>38.066954643628513</v>
      </c>
      <c r="H20" s="98">
        <f>H17</f>
        <v>3</v>
      </c>
      <c r="I20" s="96">
        <f t="shared" ref="I20:I25" si="15">G20+H20</f>
        <v>41.066954643628513</v>
      </c>
      <c r="J20" s="104">
        <f t="shared" ref="J20:J25" si="16">I20/1420</f>
        <v>2.8920390594104586E-2</v>
      </c>
    </row>
    <row r="21" spans="1:10" x14ac:dyDescent="0.55000000000000004">
      <c r="A21" t="s">
        <v>208</v>
      </c>
      <c r="B21" t="str">
        <f>Grundlage!K27</f>
        <v>Alphubel</v>
      </c>
      <c r="C21">
        <v>99</v>
      </c>
      <c r="D21" s="101">
        <f t="shared" si="12"/>
        <v>53.45572354211663</v>
      </c>
      <c r="E21" s="98">
        <f>E20</f>
        <v>80</v>
      </c>
      <c r="F21" s="96">
        <f t="shared" si="13"/>
        <v>1.3333333333333333</v>
      </c>
      <c r="G21" s="95">
        <f t="shared" si="14"/>
        <v>40.091792656587472</v>
      </c>
      <c r="H21" s="98">
        <f>H20</f>
        <v>3</v>
      </c>
      <c r="I21" s="96">
        <f t="shared" si="15"/>
        <v>43.091792656587472</v>
      </c>
      <c r="J21" s="104">
        <f t="shared" si="16"/>
        <v>3.0346332856751743E-2</v>
      </c>
    </row>
    <row r="22" spans="1:10" x14ac:dyDescent="0.55000000000000004">
      <c r="A22" t="s">
        <v>208</v>
      </c>
      <c r="B22" t="str">
        <f>Grundlage!K28</f>
        <v>Grimentz</v>
      </c>
      <c r="C22">
        <v>80</v>
      </c>
      <c r="D22" s="101">
        <f t="shared" si="12"/>
        <v>43.196544276457878</v>
      </c>
      <c r="E22" s="98">
        <f>E21</f>
        <v>80</v>
      </c>
      <c r="F22" s="96">
        <f t="shared" si="13"/>
        <v>1.3333333333333333</v>
      </c>
      <c r="G22" s="95">
        <f t="shared" si="14"/>
        <v>32.39740820734341</v>
      </c>
      <c r="H22" s="98">
        <f>H21</f>
        <v>3</v>
      </c>
      <c r="I22" s="96">
        <f t="shared" si="15"/>
        <v>35.39740820734341</v>
      </c>
      <c r="J22" s="104">
        <f t="shared" si="16"/>
        <v>2.4927752258692544E-2</v>
      </c>
    </row>
    <row r="23" spans="1:10" x14ac:dyDescent="0.55000000000000004">
      <c r="A23" t="s">
        <v>208</v>
      </c>
      <c r="B23" t="str">
        <f>Grundlage!K29</f>
        <v>Monte Rosa</v>
      </c>
      <c r="C23">
        <v>110</v>
      </c>
      <c r="D23" s="101">
        <f t="shared" si="12"/>
        <v>59.395248380129587</v>
      </c>
      <c r="E23" s="98">
        <f>E22</f>
        <v>80</v>
      </c>
      <c r="F23" s="96">
        <f t="shared" si="13"/>
        <v>1.3333333333333333</v>
      </c>
      <c r="G23" s="95">
        <f t="shared" si="14"/>
        <v>44.546436285097194</v>
      </c>
      <c r="H23" s="98">
        <f>H22</f>
        <v>3</v>
      </c>
      <c r="I23" s="96">
        <f t="shared" si="15"/>
        <v>47.546436285097194</v>
      </c>
      <c r="J23" s="104">
        <f t="shared" si="16"/>
        <v>3.3483405834575486E-2</v>
      </c>
    </row>
    <row r="24" spans="1:10" x14ac:dyDescent="0.55000000000000004">
      <c r="A24" t="s">
        <v>208</v>
      </c>
      <c r="B24" t="str">
        <f>Grundlage!K30</f>
        <v>Theodul-Gletscher</v>
      </c>
      <c r="C24">
        <v>108</v>
      </c>
      <c r="D24" s="101">
        <f t="shared" si="12"/>
        <v>58.31533477321814</v>
      </c>
      <c r="E24" s="98">
        <f>E23</f>
        <v>80</v>
      </c>
      <c r="F24" s="96">
        <f t="shared" si="13"/>
        <v>1.3333333333333333</v>
      </c>
      <c r="G24" s="95">
        <f t="shared" si="14"/>
        <v>43.736501079913609</v>
      </c>
      <c r="H24" s="98">
        <f>H23</f>
        <v>3</v>
      </c>
      <c r="I24" s="96">
        <f t="shared" si="15"/>
        <v>46.736501079913609</v>
      </c>
      <c r="J24" s="104">
        <f t="shared" si="16"/>
        <v>3.2913028929516627E-2</v>
      </c>
    </row>
    <row r="25" spans="1:10" x14ac:dyDescent="0.55000000000000004">
      <c r="A25" t="s">
        <v>208</v>
      </c>
      <c r="B25" t="str">
        <f>Grundlage!K31</f>
        <v>Unterrothorn</v>
      </c>
      <c r="C25">
        <v>100</v>
      </c>
      <c r="D25" s="101">
        <f t="shared" si="12"/>
        <v>53.995680345572353</v>
      </c>
      <c r="E25" s="98">
        <f>E24</f>
        <v>80</v>
      </c>
      <c r="F25" s="96">
        <f t="shared" si="13"/>
        <v>1.3333333333333333</v>
      </c>
      <c r="G25" s="95">
        <f t="shared" si="14"/>
        <v>40.496760259179268</v>
      </c>
      <c r="H25" s="98">
        <f>H24</f>
        <v>3</v>
      </c>
      <c r="I25" s="96">
        <f t="shared" si="15"/>
        <v>43.496760259179268</v>
      </c>
      <c r="J25" s="104">
        <f t="shared" si="16"/>
        <v>3.0631521309281175E-2</v>
      </c>
    </row>
    <row r="26" spans="1:10" x14ac:dyDescent="0.55000000000000004">
      <c r="B26">
        <f>Grundlage!K32</f>
        <v>0</v>
      </c>
    </row>
    <row r="27" spans="1:10" x14ac:dyDescent="0.55000000000000004">
      <c r="B27" t="str">
        <f>Grundlage!K33</f>
        <v>VERBIER</v>
      </c>
    </row>
    <row r="28" spans="1:10" x14ac:dyDescent="0.55000000000000004">
      <c r="A28" t="s">
        <v>208</v>
      </c>
      <c r="B28" t="str">
        <f>Grundlage!K34</f>
        <v>Arolla</v>
      </c>
      <c r="C28">
        <v>97</v>
      </c>
      <c r="D28" s="101">
        <f t="shared" ref="D28:D34" si="17">C28/1.852</f>
        <v>52.375809935205183</v>
      </c>
      <c r="E28" s="98">
        <f>E25</f>
        <v>80</v>
      </c>
      <c r="F28" s="96">
        <f t="shared" ref="F28:F34" si="18">E28/60</f>
        <v>1.3333333333333333</v>
      </c>
      <c r="G28" s="95">
        <f t="shared" ref="G28:G34" si="19">D28/F28</f>
        <v>39.281857451403887</v>
      </c>
      <c r="H28" s="98">
        <f>H25</f>
        <v>3</v>
      </c>
      <c r="I28" s="96">
        <f t="shared" ref="I28:I34" si="20">G28+H28</f>
        <v>42.281857451403887</v>
      </c>
      <c r="J28" s="104">
        <f t="shared" ref="J28:J34" si="21">I28/1420</f>
        <v>2.9775955951692877E-2</v>
      </c>
    </row>
    <row r="29" spans="1:10" x14ac:dyDescent="0.55000000000000004">
      <c r="A29" t="s">
        <v>208</v>
      </c>
      <c r="B29" t="str">
        <f>Grundlage!K35</f>
        <v>Bec de Nendaz</v>
      </c>
      <c r="C29">
        <v>86</v>
      </c>
      <c r="D29" s="101">
        <f t="shared" si="17"/>
        <v>46.436285097192226</v>
      </c>
      <c r="E29" s="98">
        <f t="shared" ref="E29:E34" si="22">E28</f>
        <v>80</v>
      </c>
      <c r="F29" s="96">
        <f t="shared" si="18"/>
        <v>1.3333333333333333</v>
      </c>
      <c r="G29" s="95">
        <f t="shared" si="19"/>
        <v>34.827213822894173</v>
      </c>
      <c r="H29" s="98">
        <f t="shared" ref="H29:H34" si="23">H28</f>
        <v>3</v>
      </c>
      <c r="I29" s="96">
        <f t="shared" si="20"/>
        <v>37.827213822894173</v>
      </c>
      <c r="J29" s="104">
        <f t="shared" si="21"/>
        <v>2.6638882973869137E-2</v>
      </c>
    </row>
    <row r="30" spans="1:10" x14ac:dyDescent="0.55000000000000004">
      <c r="A30" t="s">
        <v>208</v>
      </c>
      <c r="B30" t="str">
        <f>Grundlage!K36</f>
        <v>Croix de Coeur</v>
      </c>
      <c r="C30">
        <v>87</v>
      </c>
      <c r="D30" s="101">
        <f t="shared" si="17"/>
        <v>46.976241900647949</v>
      </c>
      <c r="E30" s="98">
        <f t="shared" si="22"/>
        <v>80</v>
      </c>
      <c r="F30" s="96">
        <f t="shared" si="18"/>
        <v>1.3333333333333333</v>
      </c>
      <c r="G30" s="95">
        <f t="shared" si="19"/>
        <v>35.232181425485962</v>
      </c>
      <c r="H30" s="98">
        <f t="shared" si="23"/>
        <v>3</v>
      </c>
      <c r="I30" s="96">
        <f t="shared" si="20"/>
        <v>38.232181425485962</v>
      </c>
      <c r="J30" s="104">
        <f t="shared" si="21"/>
        <v>2.6924071426398563E-2</v>
      </c>
    </row>
    <row r="31" spans="1:10" x14ac:dyDescent="0.55000000000000004">
      <c r="A31" t="s">
        <v>208</v>
      </c>
      <c r="B31" t="str">
        <f>Grundlage!K37</f>
        <v>Glacier du Brenay</v>
      </c>
      <c r="C31">
        <v>101</v>
      </c>
      <c r="D31" s="101">
        <f t="shared" si="17"/>
        <v>54.535637149028076</v>
      </c>
      <c r="E31" s="98">
        <f t="shared" si="22"/>
        <v>80</v>
      </c>
      <c r="F31" s="96">
        <f t="shared" si="18"/>
        <v>1.3333333333333333</v>
      </c>
      <c r="G31" s="95">
        <f t="shared" si="19"/>
        <v>40.901727861771057</v>
      </c>
      <c r="H31" s="98">
        <f t="shared" si="23"/>
        <v>3</v>
      </c>
      <c r="I31" s="96">
        <f t="shared" si="20"/>
        <v>43.901727861771057</v>
      </c>
      <c r="J31" s="104">
        <f t="shared" si="21"/>
        <v>3.0916709761810605E-2</v>
      </c>
    </row>
    <row r="32" spans="1:10" x14ac:dyDescent="0.55000000000000004">
      <c r="A32" t="s">
        <v>208</v>
      </c>
      <c r="B32" t="str">
        <f>Grundlage!K38</f>
        <v>Glacier du Trient</v>
      </c>
      <c r="C32">
        <v>106</v>
      </c>
      <c r="D32" s="101">
        <f t="shared" si="17"/>
        <v>57.235421166306693</v>
      </c>
      <c r="E32" s="98">
        <f t="shared" si="22"/>
        <v>80</v>
      </c>
      <c r="F32" s="96">
        <f t="shared" si="18"/>
        <v>1.3333333333333333</v>
      </c>
      <c r="G32" s="95">
        <f t="shared" si="19"/>
        <v>42.926565874730024</v>
      </c>
      <c r="H32" s="98">
        <f t="shared" si="23"/>
        <v>3</v>
      </c>
      <c r="I32" s="96">
        <f t="shared" si="20"/>
        <v>45.926565874730024</v>
      </c>
      <c r="J32" s="104">
        <f t="shared" si="21"/>
        <v>3.2342652024457762E-2</v>
      </c>
    </row>
    <row r="33" spans="1:10" x14ac:dyDescent="0.55000000000000004">
      <c r="A33" t="s">
        <v>208</v>
      </c>
      <c r="B33" t="str">
        <f>Grundlage!K39</f>
        <v>Petit Combin</v>
      </c>
      <c r="C33">
        <v>102</v>
      </c>
      <c r="D33" s="101">
        <f t="shared" si="17"/>
        <v>55.0755939524838</v>
      </c>
      <c r="E33" s="98">
        <f t="shared" si="22"/>
        <v>80</v>
      </c>
      <c r="F33" s="96">
        <f t="shared" si="18"/>
        <v>1.3333333333333333</v>
      </c>
      <c r="G33" s="95">
        <f t="shared" si="19"/>
        <v>41.306695464362853</v>
      </c>
      <c r="H33" s="98">
        <f t="shared" si="23"/>
        <v>3</v>
      </c>
      <c r="I33" s="96">
        <f t="shared" si="20"/>
        <v>44.306695464362853</v>
      </c>
      <c r="J33" s="104">
        <f t="shared" si="21"/>
        <v>3.1201898214340038E-2</v>
      </c>
    </row>
    <row r="34" spans="1:10" x14ac:dyDescent="0.55000000000000004">
      <c r="A34" t="s">
        <v>208</v>
      </c>
      <c r="B34" t="str">
        <f>Grundlage!K40</f>
        <v>Rosa Blanche</v>
      </c>
      <c r="C34">
        <v>93</v>
      </c>
      <c r="D34" s="101">
        <f t="shared" si="17"/>
        <v>50.215982721382289</v>
      </c>
      <c r="E34" s="98">
        <f t="shared" si="22"/>
        <v>80</v>
      </c>
      <c r="F34" s="96">
        <f t="shared" si="18"/>
        <v>1.3333333333333333</v>
      </c>
      <c r="G34" s="95">
        <f t="shared" si="19"/>
        <v>37.661987041036717</v>
      </c>
      <c r="H34" s="98">
        <f t="shared" si="23"/>
        <v>3</v>
      </c>
      <c r="I34" s="96">
        <f t="shared" si="20"/>
        <v>40.661987041036717</v>
      </c>
      <c r="J34" s="104">
        <f t="shared" si="21"/>
        <v>2.8635202141575153E-2</v>
      </c>
    </row>
    <row r="35" spans="1:10" x14ac:dyDescent="0.55000000000000004">
      <c r="B35">
        <f>Grundlage!K41</f>
        <v>0</v>
      </c>
    </row>
    <row r="36" spans="1:10" x14ac:dyDescent="0.55000000000000004">
      <c r="B36">
        <f>Grundlage!K42</f>
        <v>0</v>
      </c>
    </row>
    <row r="37" spans="1:10" x14ac:dyDescent="0.55000000000000004">
      <c r="B37" t="str">
        <f>Grundlage!K44</f>
        <v>ÜBRIGE</v>
      </c>
    </row>
    <row r="38" spans="1:10" x14ac:dyDescent="0.55000000000000004">
      <c r="A38" t="s">
        <v>215</v>
      </c>
      <c r="B38" t="str">
        <f>Grundlage!K45</f>
        <v>Alp Trida</v>
      </c>
      <c r="C38">
        <v>222</v>
      </c>
      <c r="D38" s="101">
        <f t="shared" ref="D38:D52" si="24">C38/1.852</f>
        <v>119.87041036717062</v>
      </c>
      <c r="E38" s="98">
        <f>E34</f>
        <v>80</v>
      </c>
      <c r="F38" s="96">
        <f t="shared" ref="F38:F52" si="25">E38/60</f>
        <v>1.3333333333333333</v>
      </c>
      <c r="G38" s="95">
        <f t="shared" ref="G38:G52" si="26">D38/F38</f>
        <v>89.902807775377966</v>
      </c>
      <c r="H38" s="98">
        <f>H34</f>
        <v>3</v>
      </c>
      <c r="I38" s="96">
        <f t="shared" ref="I38:I52" si="27">G38+H38</f>
        <v>92.902807775377966</v>
      </c>
      <c r="J38" s="104">
        <f t="shared" ref="J38:J52" si="28">I38/1420</f>
        <v>6.5424512517871805E-2</v>
      </c>
    </row>
    <row r="39" spans="1:10" x14ac:dyDescent="0.55000000000000004">
      <c r="A39" t="s">
        <v>215</v>
      </c>
      <c r="B39" t="str">
        <f>Grundlage!K47</f>
        <v>Alpe Foppa</v>
      </c>
      <c r="C39">
        <v>137</v>
      </c>
      <c r="D39" s="101">
        <f t="shared" si="24"/>
        <v>73.974082073434118</v>
      </c>
      <c r="E39" s="98">
        <f t="shared" ref="E39:E52" si="29">E38</f>
        <v>80</v>
      </c>
      <c r="F39" s="96">
        <f t="shared" si="25"/>
        <v>1.3333333333333333</v>
      </c>
      <c r="G39" s="95">
        <f t="shared" si="26"/>
        <v>55.480561555075589</v>
      </c>
      <c r="H39" s="98">
        <f t="shared" ref="H39:H52" si="30">H38</f>
        <v>3</v>
      </c>
      <c r="I39" s="96">
        <f t="shared" si="27"/>
        <v>58.480561555075589</v>
      </c>
      <c r="J39" s="104">
        <f t="shared" si="28"/>
        <v>4.1183494052870133E-2</v>
      </c>
    </row>
    <row r="40" spans="1:10" x14ac:dyDescent="0.55000000000000004">
      <c r="A40" t="s">
        <v>215</v>
      </c>
      <c r="B40" t="str">
        <f>Grundlage!K48</f>
        <v>Arosa</v>
      </c>
      <c r="C40">
        <v>162</v>
      </c>
      <c r="D40" s="101">
        <f t="shared" si="24"/>
        <v>87.473002159827203</v>
      </c>
      <c r="E40" s="98">
        <f t="shared" si="29"/>
        <v>80</v>
      </c>
      <c r="F40" s="96">
        <f t="shared" si="25"/>
        <v>1.3333333333333333</v>
      </c>
      <c r="G40" s="95">
        <f t="shared" si="26"/>
        <v>65.604751619870413</v>
      </c>
      <c r="H40" s="98">
        <f t="shared" si="30"/>
        <v>3</v>
      </c>
      <c r="I40" s="96">
        <f t="shared" si="27"/>
        <v>68.604751619870413</v>
      </c>
      <c r="J40" s="104">
        <f t="shared" si="28"/>
        <v>4.8313205366105921E-2</v>
      </c>
    </row>
    <row r="41" spans="1:10" x14ac:dyDescent="0.55000000000000004">
      <c r="A41" t="s">
        <v>215</v>
      </c>
      <c r="B41" t="str">
        <f>Grundlage!K49</f>
        <v>Clariden Hüfifirn</v>
      </c>
      <c r="C41">
        <v>100</v>
      </c>
      <c r="D41" s="101">
        <f t="shared" si="24"/>
        <v>53.995680345572353</v>
      </c>
      <c r="E41" s="98">
        <f t="shared" si="29"/>
        <v>80</v>
      </c>
      <c r="F41" s="96">
        <f t="shared" si="25"/>
        <v>1.3333333333333333</v>
      </c>
      <c r="G41" s="95">
        <f t="shared" si="26"/>
        <v>40.496760259179268</v>
      </c>
      <c r="H41" s="98">
        <f t="shared" si="30"/>
        <v>3</v>
      </c>
      <c r="I41" s="96">
        <f t="shared" si="27"/>
        <v>43.496760259179268</v>
      </c>
      <c r="J41" s="104">
        <f t="shared" si="28"/>
        <v>3.0631521309281175E-2</v>
      </c>
    </row>
    <row r="42" spans="1:10" x14ac:dyDescent="0.55000000000000004">
      <c r="A42" t="s">
        <v>215</v>
      </c>
      <c r="B42" t="str">
        <f>Grundlage!K50</f>
        <v>Crap Sogn Gion</v>
      </c>
      <c r="C42">
        <v>126</v>
      </c>
      <c r="D42" s="101">
        <f t="shared" si="24"/>
        <v>68.034557235421161</v>
      </c>
      <c r="E42" s="98">
        <f t="shared" si="29"/>
        <v>80</v>
      </c>
      <c r="F42" s="96">
        <f t="shared" si="25"/>
        <v>1.3333333333333333</v>
      </c>
      <c r="G42" s="95">
        <f t="shared" si="26"/>
        <v>51.025917926565874</v>
      </c>
      <c r="H42" s="98">
        <f t="shared" si="30"/>
        <v>3</v>
      </c>
      <c r="I42" s="96">
        <f t="shared" si="27"/>
        <v>54.025917926565874</v>
      </c>
      <c r="J42" s="104">
        <f t="shared" si="28"/>
        <v>3.804642107504639E-2</v>
      </c>
    </row>
    <row r="43" spans="1:10" x14ac:dyDescent="0.55000000000000004">
      <c r="A43" t="s">
        <v>215</v>
      </c>
      <c r="B43" t="str">
        <f>Grundlage!K51</f>
        <v>Fuorcla Chamuotsch</v>
      </c>
      <c r="C43">
        <v>173</v>
      </c>
      <c r="D43" s="101">
        <f t="shared" si="24"/>
        <v>93.412526997840175</v>
      </c>
      <c r="E43" s="98">
        <f t="shared" si="29"/>
        <v>80</v>
      </c>
      <c r="F43" s="96">
        <f t="shared" si="25"/>
        <v>1.3333333333333333</v>
      </c>
      <c r="G43" s="95">
        <f t="shared" si="26"/>
        <v>70.059395248380142</v>
      </c>
      <c r="H43" s="98">
        <f t="shared" si="30"/>
        <v>3</v>
      </c>
      <c r="I43" s="96">
        <f t="shared" si="27"/>
        <v>73.059395248380142</v>
      </c>
      <c r="J43" s="104">
        <f t="shared" si="28"/>
        <v>5.1450278343929678E-2</v>
      </c>
    </row>
    <row r="44" spans="1:10" x14ac:dyDescent="0.55000000000000004">
      <c r="A44" t="s">
        <v>215</v>
      </c>
      <c r="B44" t="str">
        <f>Grundlage!K52</f>
        <v>Fuorcla Grischa</v>
      </c>
      <c r="C44">
        <v>175</v>
      </c>
      <c r="D44" s="101">
        <f t="shared" si="24"/>
        <v>94.492440604751621</v>
      </c>
      <c r="E44" s="98">
        <f t="shared" si="29"/>
        <v>80</v>
      </c>
      <c r="F44" s="96">
        <f t="shared" si="25"/>
        <v>1.3333333333333333</v>
      </c>
      <c r="G44" s="95">
        <f t="shared" si="26"/>
        <v>70.86933045356372</v>
      </c>
      <c r="H44" s="98">
        <f t="shared" si="30"/>
        <v>3</v>
      </c>
      <c r="I44" s="96">
        <f t="shared" si="27"/>
        <v>73.86933045356372</v>
      </c>
      <c r="J44" s="104">
        <f t="shared" si="28"/>
        <v>5.2020655248988537E-2</v>
      </c>
    </row>
    <row r="45" spans="1:10" x14ac:dyDescent="0.55000000000000004">
      <c r="A45" t="s">
        <v>215</v>
      </c>
      <c r="B45" t="str">
        <f>Grundlage!K53</f>
        <v>Glärnisch</v>
      </c>
      <c r="C45">
        <v>109</v>
      </c>
      <c r="D45" s="101">
        <f t="shared" si="24"/>
        <v>58.855291576673864</v>
      </c>
      <c r="E45" s="98">
        <f t="shared" si="29"/>
        <v>80</v>
      </c>
      <c r="F45" s="96">
        <f t="shared" si="25"/>
        <v>1.3333333333333333</v>
      </c>
      <c r="G45" s="95">
        <f t="shared" si="26"/>
        <v>44.141468682505398</v>
      </c>
      <c r="H45" s="98">
        <f t="shared" si="30"/>
        <v>3</v>
      </c>
      <c r="I45" s="96">
        <f t="shared" si="27"/>
        <v>47.141468682505398</v>
      </c>
      <c r="J45" s="104">
        <f t="shared" si="28"/>
        <v>3.3198217382046057E-2</v>
      </c>
    </row>
    <row r="46" spans="1:10" x14ac:dyDescent="0.55000000000000004">
      <c r="A46" t="s">
        <v>215</v>
      </c>
      <c r="B46" t="str">
        <f>Grundlage!K54</f>
        <v>Limmerenfirn</v>
      </c>
      <c r="C46">
        <v>107</v>
      </c>
      <c r="D46" s="101">
        <f t="shared" si="24"/>
        <v>57.775377969762417</v>
      </c>
      <c r="E46" s="98">
        <f t="shared" si="29"/>
        <v>80</v>
      </c>
      <c r="F46" s="96">
        <f t="shared" si="25"/>
        <v>1.3333333333333333</v>
      </c>
      <c r="G46" s="95">
        <f t="shared" si="26"/>
        <v>43.331533477321813</v>
      </c>
      <c r="H46" s="98">
        <f t="shared" si="30"/>
        <v>3</v>
      </c>
      <c r="I46" s="96">
        <f t="shared" si="27"/>
        <v>46.331533477321813</v>
      </c>
      <c r="J46" s="104">
        <f t="shared" si="28"/>
        <v>3.2627840476987191E-2</v>
      </c>
    </row>
    <row r="47" spans="1:10" x14ac:dyDescent="0.55000000000000004">
      <c r="A47" t="s">
        <v>215</v>
      </c>
      <c r="B47" t="str">
        <f>Grundlage!K55</f>
        <v>Madrisahorn</v>
      </c>
      <c r="C47">
        <v>175</v>
      </c>
      <c r="D47" s="101">
        <f t="shared" si="24"/>
        <v>94.492440604751621</v>
      </c>
      <c r="E47" s="98">
        <f t="shared" si="29"/>
        <v>80</v>
      </c>
      <c r="F47" s="96">
        <f t="shared" si="25"/>
        <v>1.3333333333333333</v>
      </c>
      <c r="G47" s="95">
        <f t="shared" si="26"/>
        <v>70.86933045356372</v>
      </c>
      <c r="H47" s="98">
        <f t="shared" si="30"/>
        <v>3</v>
      </c>
      <c r="I47" s="96">
        <f t="shared" si="27"/>
        <v>73.86933045356372</v>
      </c>
      <c r="J47" s="104">
        <f t="shared" si="28"/>
        <v>5.2020655248988537E-2</v>
      </c>
    </row>
    <row r="48" spans="1:10" x14ac:dyDescent="0.55000000000000004">
      <c r="A48" t="s">
        <v>215</v>
      </c>
      <c r="B48" t="str">
        <f>Grundlage!K57</f>
        <v>Rosenegg</v>
      </c>
      <c r="C48">
        <v>55</v>
      </c>
      <c r="D48" s="101">
        <f t="shared" si="24"/>
        <v>29.697624190064793</v>
      </c>
      <c r="E48" s="98">
        <f t="shared" si="29"/>
        <v>80</v>
      </c>
      <c r="F48" s="96">
        <f t="shared" si="25"/>
        <v>1.3333333333333333</v>
      </c>
      <c r="G48" s="95">
        <f t="shared" si="26"/>
        <v>22.273218142548597</v>
      </c>
      <c r="H48" s="98">
        <f t="shared" si="30"/>
        <v>3</v>
      </c>
      <c r="I48" s="96">
        <f t="shared" si="27"/>
        <v>25.273218142548597</v>
      </c>
      <c r="J48" s="104">
        <f t="shared" si="28"/>
        <v>1.7798040945456759E-2</v>
      </c>
    </row>
    <row r="49" spans="1:10" x14ac:dyDescent="0.55000000000000004">
      <c r="A49" t="s">
        <v>215</v>
      </c>
      <c r="B49" t="str">
        <f>Grundlage!K58</f>
        <v>Steingletscher</v>
      </c>
      <c r="C49">
        <v>69</v>
      </c>
      <c r="D49" s="101">
        <f t="shared" si="24"/>
        <v>37.257019438444921</v>
      </c>
      <c r="E49" s="98">
        <f t="shared" si="29"/>
        <v>80</v>
      </c>
      <c r="F49" s="96">
        <f t="shared" si="25"/>
        <v>1.3333333333333333</v>
      </c>
      <c r="G49" s="95">
        <f t="shared" si="26"/>
        <v>27.942764578833692</v>
      </c>
      <c r="H49" s="98">
        <f t="shared" si="30"/>
        <v>3</v>
      </c>
      <c r="I49" s="96">
        <f t="shared" si="27"/>
        <v>30.942764578833692</v>
      </c>
      <c r="J49" s="104">
        <f t="shared" si="28"/>
        <v>2.1790679280868797E-2</v>
      </c>
    </row>
    <row r="50" spans="1:10" x14ac:dyDescent="0.55000000000000004">
      <c r="A50" t="s">
        <v>215</v>
      </c>
      <c r="B50" t="str">
        <f>Grundlage!K59</f>
        <v>Sustenlimmi</v>
      </c>
      <c r="C50">
        <v>70</v>
      </c>
      <c r="D50" s="101">
        <f t="shared" si="24"/>
        <v>37.796976241900644</v>
      </c>
      <c r="E50" s="98">
        <f t="shared" si="29"/>
        <v>80</v>
      </c>
      <c r="F50" s="96">
        <f t="shared" si="25"/>
        <v>1.3333333333333333</v>
      </c>
      <c r="G50" s="95">
        <f t="shared" si="26"/>
        <v>28.347732181425485</v>
      </c>
      <c r="H50" s="98">
        <f t="shared" si="30"/>
        <v>3</v>
      </c>
      <c r="I50" s="96">
        <f t="shared" si="27"/>
        <v>31.347732181425485</v>
      </c>
      <c r="J50" s="104">
        <f t="shared" si="28"/>
        <v>2.207586773339823E-2</v>
      </c>
    </row>
    <row r="51" spans="1:10" x14ac:dyDescent="0.55000000000000004">
      <c r="A51" t="s">
        <v>215</v>
      </c>
      <c r="B51" t="str">
        <f>Grundlage!K61</f>
        <v>Vadret del Corvatsch</v>
      </c>
      <c r="C51">
        <v>181</v>
      </c>
      <c r="D51" s="101">
        <f t="shared" si="24"/>
        <v>97.732181425485962</v>
      </c>
      <c r="E51" s="98">
        <f t="shared" si="29"/>
        <v>80</v>
      </c>
      <c r="F51" s="96">
        <f t="shared" si="25"/>
        <v>1.3333333333333333</v>
      </c>
      <c r="G51" s="95">
        <f t="shared" si="26"/>
        <v>73.299136069114482</v>
      </c>
      <c r="H51" s="98">
        <f t="shared" si="30"/>
        <v>3</v>
      </c>
      <c r="I51" s="96">
        <f t="shared" si="27"/>
        <v>76.299136069114482</v>
      </c>
      <c r="J51" s="104">
        <f t="shared" si="28"/>
        <v>5.3731785964165127E-2</v>
      </c>
    </row>
    <row r="52" spans="1:10" x14ac:dyDescent="0.55000000000000004">
      <c r="A52" t="s">
        <v>215</v>
      </c>
      <c r="B52" t="str">
        <f>Grundlage!K62</f>
        <v>Vorab Gletscher</v>
      </c>
      <c r="C52">
        <v>121</v>
      </c>
      <c r="D52" s="101">
        <f t="shared" si="24"/>
        <v>65.334773218142544</v>
      </c>
      <c r="E52" s="98">
        <f t="shared" si="29"/>
        <v>80</v>
      </c>
      <c r="F52" s="96">
        <f t="shared" si="25"/>
        <v>1.3333333333333333</v>
      </c>
      <c r="G52" s="95">
        <f t="shared" si="26"/>
        <v>49.001079913606908</v>
      </c>
      <c r="H52" s="98">
        <f t="shared" si="30"/>
        <v>3</v>
      </c>
      <c r="I52" s="96">
        <f t="shared" si="27"/>
        <v>52.001079913606908</v>
      </c>
      <c r="J52" s="104">
        <f t="shared" si="28"/>
        <v>3.6620478812399229E-2</v>
      </c>
    </row>
    <row r="53" spans="1:10" x14ac:dyDescent="0.55000000000000004">
      <c r="B53">
        <f>Grundlage!K63</f>
        <v>0</v>
      </c>
    </row>
    <row r="54" spans="1:10" x14ac:dyDescent="0.55000000000000004">
      <c r="B54" t="str">
        <f>Grundlage!K64</f>
        <v>Eigene</v>
      </c>
    </row>
    <row r="55" spans="1:10" x14ac:dyDescent="0.55000000000000004">
      <c r="B55">
        <f>Grundlage!K65</f>
        <v>0</v>
      </c>
      <c r="C55">
        <f>Grundlage!AT18</f>
        <v>0</v>
      </c>
      <c r="D55" s="101">
        <f>C55/1.852</f>
        <v>0</v>
      </c>
      <c r="E55" s="98">
        <f>E52</f>
        <v>80</v>
      </c>
      <c r="F55" s="96">
        <f>E55/60</f>
        <v>1.3333333333333333</v>
      </c>
      <c r="G55" s="95">
        <f>D55/F55</f>
        <v>0</v>
      </c>
      <c r="H55" s="98">
        <v>0</v>
      </c>
      <c r="I55" s="96">
        <f>G55+H55</f>
        <v>0</v>
      </c>
      <c r="J55" s="104">
        <f>I55/1420</f>
        <v>0</v>
      </c>
    </row>
    <row r="56" spans="1:10" x14ac:dyDescent="0.55000000000000004">
      <c r="B56" t="e">
        <f>Grundlage!#REF!</f>
        <v>#REF!</v>
      </c>
      <c r="C56">
        <f>Grundlage!AT18</f>
        <v>0</v>
      </c>
      <c r="D56" s="101">
        <f>C56/1.852</f>
        <v>0</v>
      </c>
      <c r="E56" s="98">
        <f>E52</f>
        <v>80</v>
      </c>
      <c r="F56" s="96">
        <f>E56/60</f>
        <v>1.3333333333333333</v>
      </c>
      <c r="G56" s="95">
        <f>D56/F56</f>
        <v>0</v>
      </c>
      <c r="H56" s="98">
        <v>0</v>
      </c>
      <c r="I56" s="96">
        <f>G56+H56</f>
        <v>0</v>
      </c>
      <c r="J56" s="104">
        <f>I56/1420</f>
        <v>0</v>
      </c>
    </row>
  </sheetData>
  <pageMargins left="0.7" right="0.7" top="0.78740157499999996" bottom="0.78740157499999996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J56"/>
  <sheetViews>
    <sheetView topLeftCell="A43" workbookViewId="0">
      <selection activeCell="G56" sqref="G56"/>
    </sheetView>
  </sheetViews>
  <sheetFormatPr baseColWidth="10" defaultRowHeight="14.4" x14ac:dyDescent="0.55000000000000004"/>
  <cols>
    <col min="1" max="1" width="7.3125" customWidth="1"/>
    <col min="2" max="2" width="19.83984375" customWidth="1"/>
    <col min="3" max="3" width="5.83984375" style="98" customWidth="1"/>
    <col min="4" max="4" width="5.83984375" style="101" customWidth="1"/>
    <col min="5" max="5" width="8.47265625" style="98" customWidth="1"/>
    <col min="6" max="6" width="7.83984375" style="96" customWidth="1"/>
    <col min="7" max="7" width="6.83984375" style="95" customWidth="1"/>
    <col min="8" max="8" width="9" customWidth="1"/>
    <col min="9" max="9" width="10.83984375" style="96"/>
    <col min="10" max="10" width="10.83984375" style="104"/>
  </cols>
  <sheetData>
    <row r="1" spans="1:10" ht="18.3" x14ac:dyDescent="0.7">
      <c r="A1" s="103" t="s">
        <v>217</v>
      </c>
      <c r="C1" s="97" t="s">
        <v>209</v>
      </c>
      <c r="D1" s="100" t="s">
        <v>212</v>
      </c>
      <c r="E1" s="97" t="s">
        <v>213</v>
      </c>
      <c r="F1" s="102" t="s">
        <v>214</v>
      </c>
      <c r="G1" s="94" t="s">
        <v>210</v>
      </c>
      <c r="H1" t="s">
        <v>216</v>
      </c>
      <c r="I1" s="96" t="s">
        <v>211</v>
      </c>
      <c r="J1" s="107" t="s">
        <v>218</v>
      </c>
    </row>
    <row r="2" spans="1:10" x14ac:dyDescent="0.55000000000000004">
      <c r="C2" s="97"/>
      <c r="D2" s="100"/>
      <c r="E2" s="99">
        <f>Grundlage!C38</f>
        <v>80</v>
      </c>
      <c r="F2" s="102"/>
      <c r="G2" s="94"/>
      <c r="H2">
        <v>0</v>
      </c>
    </row>
    <row r="3" spans="1:10" x14ac:dyDescent="0.55000000000000004">
      <c r="A3" t="s">
        <v>208</v>
      </c>
      <c r="B3" t="str">
        <f>Grundlage!K5</f>
        <v>Col des Mosses</v>
      </c>
      <c r="C3" s="98">
        <v>22</v>
      </c>
      <c r="D3" s="101">
        <f>C3/1.852</f>
        <v>11.879049676025918</v>
      </c>
      <c r="E3" s="98">
        <f t="shared" ref="E3:E9" si="0">E2</f>
        <v>80</v>
      </c>
      <c r="F3" s="96">
        <f>E3/60</f>
        <v>1.3333333333333333</v>
      </c>
      <c r="G3" s="95">
        <f>D3/F3</f>
        <v>8.9092872570194395</v>
      </c>
      <c r="H3" s="98">
        <f>H2</f>
        <v>0</v>
      </c>
      <c r="I3" s="96">
        <f t="shared" ref="I3:I9" si="1">G3+H3</f>
        <v>8.9092872570194395</v>
      </c>
      <c r="J3" s="104">
        <f t="shared" ref="J3:J9" si="2">I3/1420</f>
        <v>6.2741459556474926E-3</v>
      </c>
    </row>
    <row r="4" spans="1:10" x14ac:dyDescent="0.55000000000000004">
      <c r="A4" t="s">
        <v>208</v>
      </c>
      <c r="B4" t="str">
        <f>Grundlage!K6</f>
        <v>Glacier du Tsanfleuron</v>
      </c>
      <c r="C4" s="98">
        <v>33</v>
      </c>
      <c r="D4" s="101">
        <f t="shared" ref="D4:D9" si="3">C4/1.852</f>
        <v>17.818574514038875</v>
      </c>
      <c r="E4" s="98">
        <f t="shared" si="0"/>
        <v>80</v>
      </c>
      <c r="F4" s="96">
        <f t="shared" ref="F4:F9" si="4">E4/60</f>
        <v>1.3333333333333333</v>
      </c>
      <c r="G4" s="95">
        <f t="shared" ref="G4:G9" si="5">D4/F4</f>
        <v>13.363930885529157</v>
      </c>
      <c r="H4" s="98">
        <f t="shared" ref="H4:H9" si="6">H3</f>
        <v>0</v>
      </c>
      <c r="I4" s="96">
        <f t="shared" si="1"/>
        <v>13.363930885529157</v>
      </c>
      <c r="J4" s="104">
        <f t="shared" si="2"/>
        <v>9.4112189334712368E-3</v>
      </c>
    </row>
    <row r="5" spans="1:10" x14ac:dyDescent="0.55000000000000004">
      <c r="A5" t="s">
        <v>208</v>
      </c>
      <c r="B5" t="str">
        <f>Grundlage!K7</f>
        <v>Gstellihorn</v>
      </c>
      <c r="C5" s="98">
        <v>32</v>
      </c>
      <c r="D5" s="101">
        <f t="shared" si="3"/>
        <v>17.278617710583152</v>
      </c>
      <c r="E5" s="98">
        <f t="shared" si="0"/>
        <v>80</v>
      </c>
      <c r="F5" s="96">
        <f t="shared" si="4"/>
        <v>1.3333333333333333</v>
      </c>
      <c r="G5" s="95">
        <f t="shared" si="5"/>
        <v>12.958963282937365</v>
      </c>
      <c r="H5" s="98">
        <f t="shared" si="6"/>
        <v>0</v>
      </c>
      <c r="I5" s="96">
        <f t="shared" si="1"/>
        <v>12.958963282937365</v>
      </c>
      <c r="J5" s="104">
        <f t="shared" si="2"/>
        <v>9.1260304809418057E-3</v>
      </c>
    </row>
    <row r="6" spans="1:10" x14ac:dyDescent="0.55000000000000004">
      <c r="A6" t="s">
        <v>208</v>
      </c>
      <c r="B6" t="str">
        <f>Grundlage!K8</f>
        <v>Gumm</v>
      </c>
      <c r="C6" s="98">
        <v>20</v>
      </c>
      <c r="D6" s="101">
        <f t="shared" si="3"/>
        <v>10.79913606911447</v>
      </c>
      <c r="E6" s="98">
        <f t="shared" si="0"/>
        <v>80</v>
      </c>
      <c r="F6" s="96">
        <f t="shared" si="4"/>
        <v>1.3333333333333333</v>
      </c>
      <c r="G6" s="95">
        <f t="shared" si="5"/>
        <v>8.0993520518358526</v>
      </c>
      <c r="H6" s="98">
        <f t="shared" si="6"/>
        <v>0</v>
      </c>
      <c r="I6" s="96">
        <f t="shared" si="1"/>
        <v>8.0993520518358526</v>
      </c>
      <c r="J6" s="104">
        <f t="shared" si="2"/>
        <v>5.7037690505886288E-3</v>
      </c>
    </row>
    <row r="7" spans="1:10" x14ac:dyDescent="0.55000000000000004">
      <c r="A7" t="s">
        <v>208</v>
      </c>
      <c r="B7" t="str">
        <f>Grundlage!K9</f>
        <v>Staldenhorn</v>
      </c>
      <c r="C7" s="98">
        <v>22</v>
      </c>
      <c r="D7" s="101">
        <f t="shared" si="3"/>
        <v>11.879049676025918</v>
      </c>
      <c r="E7" s="98">
        <f t="shared" si="0"/>
        <v>80</v>
      </c>
      <c r="F7" s="96">
        <f t="shared" si="4"/>
        <v>1.3333333333333333</v>
      </c>
      <c r="G7" s="95">
        <f t="shared" si="5"/>
        <v>8.9092872570194395</v>
      </c>
      <c r="H7" s="98">
        <f t="shared" si="6"/>
        <v>0</v>
      </c>
      <c r="I7" s="96">
        <f t="shared" si="1"/>
        <v>8.9092872570194395</v>
      </c>
      <c r="J7" s="104">
        <f t="shared" si="2"/>
        <v>6.2741459556474926E-3</v>
      </c>
    </row>
    <row r="8" spans="1:10" x14ac:dyDescent="0.55000000000000004">
      <c r="A8" t="s">
        <v>208</v>
      </c>
      <c r="B8" t="str">
        <f>Grundlage!K10</f>
        <v>Wallegg</v>
      </c>
      <c r="C8" s="98">
        <v>26</v>
      </c>
      <c r="D8" s="101">
        <f t="shared" si="3"/>
        <v>14.038876889848812</v>
      </c>
      <c r="E8" s="98">
        <f t="shared" si="0"/>
        <v>80</v>
      </c>
      <c r="F8" s="96">
        <f t="shared" si="4"/>
        <v>1.3333333333333333</v>
      </c>
      <c r="G8" s="95">
        <f t="shared" si="5"/>
        <v>10.52915766738661</v>
      </c>
      <c r="H8" s="98">
        <f t="shared" si="6"/>
        <v>0</v>
      </c>
      <c r="I8" s="96">
        <f t="shared" si="1"/>
        <v>10.52915766738661</v>
      </c>
      <c r="J8" s="104">
        <f t="shared" si="2"/>
        <v>7.4148997657652177E-3</v>
      </c>
    </row>
    <row r="9" spans="1:10" x14ac:dyDescent="0.55000000000000004">
      <c r="A9" t="s">
        <v>208</v>
      </c>
      <c r="B9" t="str">
        <f>Grundlage!K11</f>
        <v>Wildhorn</v>
      </c>
      <c r="C9" s="98">
        <v>34</v>
      </c>
      <c r="D9" s="101">
        <f t="shared" si="3"/>
        <v>18.358531317494599</v>
      </c>
      <c r="E9" s="98">
        <f t="shared" si="0"/>
        <v>80</v>
      </c>
      <c r="F9" s="96">
        <f t="shared" si="4"/>
        <v>1.3333333333333333</v>
      </c>
      <c r="G9" s="95">
        <f t="shared" si="5"/>
        <v>13.76889848812095</v>
      </c>
      <c r="H9" s="98">
        <f t="shared" si="6"/>
        <v>0</v>
      </c>
      <c r="I9" s="96">
        <f t="shared" si="1"/>
        <v>13.76889848812095</v>
      </c>
      <c r="J9" s="104">
        <f t="shared" si="2"/>
        <v>9.6964073860006696E-3</v>
      </c>
    </row>
    <row r="11" spans="1:10" x14ac:dyDescent="0.55000000000000004">
      <c r="B11" t="str">
        <f>Grundlage!K13</f>
        <v>JUNGFRAU</v>
      </c>
    </row>
    <row r="12" spans="1:10" x14ac:dyDescent="0.55000000000000004">
      <c r="A12" t="s">
        <v>215</v>
      </c>
      <c r="B12" t="str">
        <f>Grundlage!K14</f>
        <v>Blümlisalp</v>
      </c>
      <c r="C12" s="98">
        <v>54</v>
      </c>
      <c r="D12" s="101">
        <f t="shared" ref="D12:D17" si="7">C12/1.852</f>
        <v>29.15766738660907</v>
      </c>
      <c r="E12" s="98">
        <f>E9</f>
        <v>80</v>
      </c>
      <c r="F12" s="96">
        <f t="shared" ref="F12:F17" si="8">E12/60</f>
        <v>1.3333333333333333</v>
      </c>
      <c r="G12" s="95">
        <f t="shared" ref="G12:G17" si="9">D12/F12</f>
        <v>21.868250539956804</v>
      </c>
      <c r="H12" s="98">
        <f>H9</f>
        <v>0</v>
      </c>
      <c r="I12" s="96">
        <f t="shared" ref="I12:I17" si="10">G12+H12</f>
        <v>21.868250539956804</v>
      </c>
      <c r="J12" s="104">
        <f t="shared" ref="J12:J17" si="11">I12/1420</f>
        <v>1.5400176436589299E-2</v>
      </c>
    </row>
    <row r="13" spans="1:10" x14ac:dyDescent="0.55000000000000004">
      <c r="A13" t="s">
        <v>215</v>
      </c>
      <c r="B13" t="str">
        <f>Grundlage!K15</f>
        <v>Ebnefluh</v>
      </c>
      <c r="C13" s="98">
        <v>67</v>
      </c>
      <c r="D13" s="101">
        <f t="shared" si="7"/>
        <v>36.177105831533474</v>
      </c>
      <c r="E13" s="98">
        <f>E12</f>
        <v>80</v>
      </c>
      <c r="F13" s="96">
        <f t="shared" si="8"/>
        <v>1.3333333333333333</v>
      </c>
      <c r="G13" s="95">
        <f t="shared" si="9"/>
        <v>27.132829373650107</v>
      </c>
      <c r="H13" s="98">
        <f>H12</f>
        <v>0</v>
      </c>
      <c r="I13" s="96">
        <f t="shared" si="10"/>
        <v>27.132829373650107</v>
      </c>
      <c r="J13" s="104">
        <f t="shared" si="11"/>
        <v>1.9107626319471906E-2</v>
      </c>
    </row>
    <row r="14" spans="1:10" x14ac:dyDescent="0.55000000000000004">
      <c r="A14" t="s">
        <v>215</v>
      </c>
      <c r="B14" t="str">
        <f>Grundlage!K16</f>
        <v>Jungfraujoch</v>
      </c>
      <c r="C14" s="98">
        <v>70</v>
      </c>
      <c r="D14" s="101">
        <f t="shared" si="7"/>
        <v>37.796976241900644</v>
      </c>
      <c r="E14" s="98">
        <f>E13</f>
        <v>80</v>
      </c>
      <c r="F14" s="96">
        <f t="shared" si="8"/>
        <v>1.3333333333333333</v>
      </c>
      <c r="G14" s="95">
        <f t="shared" si="9"/>
        <v>28.347732181425485</v>
      </c>
      <c r="H14" s="98">
        <f>H13</f>
        <v>0</v>
      </c>
      <c r="I14" s="96">
        <f t="shared" si="10"/>
        <v>28.347732181425485</v>
      </c>
      <c r="J14" s="104">
        <f t="shared" si="11"/>
        <v>1.9963191677060201E-2</v>
      </c>
    </row>
    <row r="15" spans="1:10" x14ac:dyDescent="0.55000000000000004">
      <c r="A15" t="s">
        <v>215</v>
      </c>
      <c r="B15" t="str">
        <f>Grundlage!K17</f>
        <v>Kanderfirn</v>
      </c>
      <c r="C15" s="98">
        <v>58</v>
      </c>
      <c r="D15" s="101">
        <f t="shared" si="7"/>
        <v>31.317494600431964</v>
      </c>
      <c r="E15" s="98">
        <f>E14</f>
        <v>80</v>
      </c>
      <c r="F15" s="96">
        <f t="shared" si="8"/>
        <v>1.3333333333333333</v>
      </c>
      <c r="G15" s="95">
        <f t="shared" si="9"/>
        <v>23.488120950323975</v>
      </c>
      <c r="H15" s="98">
        <f>H14</f>
        <v>0</v>
      </c>
      <c r="I15" s="96">
        <f t="shared" si="10"/>
        <v>23.488120950323975</v>
      </c>
      <c r="J15" s="104">
        <f t="shared" si="11"/>
        <v>1.6540930246707025E-2</v>
      </c>
    </row>
    <row r="16" spans="1:10" x14ac:dyDescent="0.55000000000000004">
      <c r="A16" t="s">
        <v>215</v>
      </c>
      <c r="B16" t="str">
        <f>Grundlage!K18</f>
        <v>Langgletscher</v>
      </c>
      <c r="C16" s="98">
        <v>66</v>
      </c>
      <c r="D16" s="101">
        <f t="shared" si="7"/>
        <v>35.637149028077751</v>
      </c>
      <c r="E16" s="98">
        <f>E15</f>
        <v>80</v>
      </c>
      <c r="F16" s="96">
        <f t="shared" si="8"/>
        <v>1.3333333333333333</v>
      </c>
      <c r="G16" s="95">
        <f t="shared" si="9"/>
        <v>26.727861771058315</v>
      </c>
      <c r="H16" s="98">
        <f>H15</f>
        <v>0</v>
      </c>
      <c r="I16" s="96">
        <f t="shared" si="10"/>
        <v>26.727861771058315</v>
      </c>
      <c r="J16" s="104">
        <f t="shared" si="11"/>
        <v>1.8822437866942474E-2</v>
      </c>
    </row>
    <row r="17" spans="1:10" x14ac:dyDescent="0.55000000000000004">
      <c r="A17" t="s">
        <v>215</v>
      </c>
      <c r="B17" t="str">
        <f>Grundlage!K19</f>
        <v>Petersgrat</v>
      </c>
      <c r="C17" s="98">
        <v>58</v>
      </c>
      <c r="D17" s="101">
        <f t="shared" si="7"/>
        <v>31.317494600431964</v>
      </c>
      <c r="E17" s="98">
        <f>E16</f>
        <v>80</v>
      </c>
      <c r="F17" s="96">
        <f t="shared" si="8"/>
        <v>1.3333333333333333</v>
      </c>
      <c r="G17" s="95">
        <f t="shared" si="9"/>
        <v>23.488120950323975</v>
      </c>
      <c r="H17" s="98">
        <f>H16</f>
        <v>0</v>
      </c>
      <c r="I17" s="96">
        <f t="shared" si="10"/>
        <v>23.488120950323975</v>
      </c>
      <c r="J17" s="104">
        <f t="shared" si="11"/>
        <v>1.6540930246707025E-2</v>
      </c>
    </row>
    <row r="19" spans="1:10" x14ac:dyDescent="0.55000000000000004">
      <c r="B19" t="str">
        <f>Grundlage!K24</f>
        <v>ZERMATT</v>
      </c>
    </row>
    <row r="20" spans="1:10" x14ac:dyDescent="0.55000000000000004">
      <c r="A20" t="s">
        <v>208</v>
      </c>
      <c r="B20" t="str">
        <f>Grundlage!K25</f>
        <v>Aesch-Rothorngletscher</v>
      </c>
      <c r="C20" s="98">
        <v>77</v>
      </c>
      <c r="D20" s="101">
        <f t="shared" ref="D20:D25" si="12">C20/1.852</f>
        <v>41.576673866090708</v>
      </c>
      <c r="E20" s="98">
        <f>E17</f>
        <v>80</v>
      </c>
      <c r="F20" s="96">
        <f t="shared" ref="F20:F25" si="13">E20/60</f>
        <v>1.3333333333333333</v>
      </c>
      <c r="G20" s="95">
        <f t="shared" ref="G20:G25" si="14">D20/F20</f>
        <v>31.182505399568033</v>
      </c>
      <c r="H20" s="98">
        <f>H17</f>
        <v>0</v>
      </c>
      <c r="I20" s="96">
        <f t="shared" ref="I20:I25" si="15">G20+H20</f>
        <v>31.182505399568033</v>
      </c>
      <c r="J20" s="104">
        <f t="shared" ref="J20:J25" si="16">I20/1420</f>
        <v>2.195951084476622E-2</v>
      </c>
    </row>
    <row r="21" spans="1:10" x14ac:dyDescent="0.55000000000000004">
      <c r="A21" t="s">
        <v>208</v>
      </c>
      <c r="B21" t="str">
        <f>Grundlage!K27</f>
        <v>Alphubel</v>
      </c>
      <c r="C21" s="98">
        <v>86</v>
      </c>
      <c r="D21" s="101">
        <f t="shared" si="12"/>
        <v>46.436285097192226</v>
      </c>
      <c r="E21" s="98">
        <f>E20</f>
        <v>80</v>
      </c>
      <c r="F21" s="96">
        <f t="shared" si="13"/>
        <v>1.3333333333333333</v>
      </c>
      <c r="G21" s="95">
        <f t="shared" si="14"/>
        <v>34.827213822894173</v>
      </c>
      <c r="H21" s="98">
        <f>H20</f>
        <v>0</v>
      </c>
      <c r="I21" s="96">
        <f t="shared" si="15"/>
        <v>34.827213822894173</v>
      </c>
      <c r="J21" s="104">
        <f t="shared" si="16"/>
        <v>2.4526206917531108E-2</v>
      </c>
    </row>
    <row r="22" spans="1:10" x14ac:dyDescent="0.55000000000000004">
      <c r="A22" t="s">
        <v>208</v>
      </c>
      <c r="B22" t="str">
        <f>Grundlage!K28</f>
        <v>Grimentz</v>
      </c>
      <c r="C22" s="98">
        <v>60</v>
      </c>
      <c r="D22" s="101">
        <f t="shared" si="12"/>
        <v>32.39740820734341</v>
      </c>
      <c r="E22" s="98">
        <f>E21</f>
        <v>80</v>
      </c>
      <c r="F22" s="96">
        <f t="shared" si="13"/>
        <v>1.3333333333333333</v>
      </c>
      <c r="G22" s="95">
        <f t="shared" si="14"/>
        <v>24.29805615550756</v>
      </c>
      <c r="H22" s="98">
        <f>H21</f>
        <v>0</v>
      </c>
      <c r="I22" s="96">
        <f t="shared" si="15"/>
        <v>24.29805615550756</v>
      </c>
      <c r="J22" s="104">
        <f t="shared" si="16"/>
        <v>1.7111307151765887E-2</v>
      </c>
    </row>
    <row r="23" spans="1:10" x14ac:dyDescent="0.55000000000000004">
      <c r="A23" t="s">
        <v>208</v>
      </c>
      <c r="B23" t="str">
        <f>Grundlage!K29</f>
        <v>Monte Rosa</v>
      </c>
      <c r="C23" s="98">
        <v>94</v>
      </c>
      <c r="D23" s="101">
        <f t="shared" si="12"/>
        <v>50.755939524838013</v>
      </c>
      <c r="E23" s="98">
        <f>E22</f>
        <v>80</v>
      </c>
      <c r="F23" s="96">
        <f t="shared" si="13"/>
        <v>1.3333333333333333</v>
      </c>
      <c r="G23" s="95">
        <f t="shared" si="14"/>
        <v>38.066954643628513</v>
      </c>
      <c r="H23" s="98">
        <f>H22</f>
        <v>0</v>
      </c>
      <c r="I23" s="96">
        <f t="shared" si="15"/>
        <v>38.066954643628513</v>
      </c>
      <c r="J23" s="104">
        <f t="shared" si="16"/>
        <v>2.6807714537766557E-2</v>
      </c>
    </row>
    <row r="24" spans="1:10" x14ac:dyDescent="0.55000000000000004">
      <c r="A24" t="s">
        <v>208</v>
      </c>
      <c r="B24" t="str">
        <f>Grundlage!K30</f>
        <v>Theodul-Gletscher</v>
      </c>
      <c r="C24" s="98">
        <v>89</v>
      </c>
      <c r="D24" s="101">
        <f t="shared" si="12"/>
        <v>48.056155507559396</v>
      </c>
      <c r="E24" s="98">
        <f>E23</f>
        <v>80</v>
      </c>
      <c r="F24" s="96">
        <f t="shared" si="13"/>
        <v>1.3333333333333333</v>
      </c>
      <c r="G24" s="95">
        <f t="shared" si="14"/>
        <v>36.042116630669547</v>
      </c>
      <c r="H24" s="98">
        <f>H23</f>
        <v>0</v>
      </c>
      <c r="I24" s="96">
        <f t="shared" si="15"/>
        <v>36.042116630669547</v>
      </c>
      <c r="J24" s="104">
        <f t="shared" si="16"/>
        <v>2.53817722751194E-2</v>
      </c>
    </row>
    <row r="25" spans="1:10" x14ac:dyDescent="0.55000000000000004">
      <c r="A25" t="s">
        <v>208</v>
      </c>
      <c r="B25" t="str">
        <f>Grundlage!K31</f>
        <v>Unterrothorn</v>
      </c>
      <c r="C25" s="98">
        <v>84</v>
      </c>
      <c r="D25" s="101">
        <f t="shared" si="12"/>
        <v>45.356371490280779</v>
      </c>
      <c r="E25" s="98">
        <f>E24</f>
        <v>80</v>
      </c>
      <c r="F25" s="96">
        <f t="shared" si="13"/>
        <v>1.3333333333333333</v>
      </c>
      <c r="G25" s="95">
        <f t="shared" si="14"/>
        <v>34.017278617710588</v>
      </c>
      <c r="H25" s="98">
        <f>H24</f>
        <v>0</v>
      </c>
      <c r="I25" s="96">
        <f t="shared" si="15"/>
        <v>34.017278617710588</v>
      </c>
      <c r="J25" s="104">
        <f t="shared" si="16"/>
        <v>2.3955830012472246E-2</v>
      </c>
    </row>
    <row r="27" spans="1:10" x14ac:dyDescent="0.55000000000000004">
      <c r="B27" t="str">
        <f>Grundlage!K33</f>
        <v>VERBIER</v>
      </c>
    </row>
    <row r="28" spans="1:10" x14ac:dyDescent="0.55000000000000004">
      <c r="A28" t="s">
        <v>208</v>
      </c>
      <c r="B28" t="str">
        <f>Grundlage!K34</f>
        <v>Arolla</v>
      </c>
      <c r="C28" s="98">
        <v>72</v>
      </c>
      <c r="D28" s="101">
        <f t="shared" ref="D28:D34" si="17">C28/1.852</f>
        <v>38.876889848812091</v>
      </c>
      <c r="E28" s="98">
        <f>E25</f>
        <v>80</v>
      </c>
      <c r="F28" s="96">
        <f t="shared" ref="F28:F34" si="18">E28/60</f>
        <v>1.3333333333333333</v>
      </c>
      <c r="G28" s="95">
        <f t="shared" ref="G28:G34" si="19">D28/F28</f>
        <v>29.15766738660907</v>
      </c>
      <c r="H28" s="98">
        <f>H25</f>
        <v>0</v>
      </c>
      <c r="I28" s="96">
        <f t="shared" ref="I28:I34" si="20">G28+H28</f>
        <v>29.15766738660907</v>
      </c>
      <c r="J28" s="104">
        <f t="shared" ref="J28:J34" si="21">I28/1420</f>
        <v>2.0533568582119063E-2</v>
      </c>
    </row>
    <row r="29" spans="1:10" x14ac:dyDescent="0.55000000000000004">
      <c r="A29" t="s">
        <v>208</v>
      </c>
      <c r="B29" t="str">
        <f>Grundlage!K35</f>
        <v>Bec de Nendaz</v>
      </c>
      <c r="C29" s="98">
        <v>51</v>
      </c>
      <c r="D29" s="101">
        <f t="shared" si="17"/>
        <v>27.5377969762419</v>
      </c>
      <c r="E29" s="98">
        <f t="shared" ref="E29:E34" si="22">E28</f>
        <v>80</v>
      </c>
      <c r="F29" s="96">
        <f t="shared" si="18"/>
        <v>1.3333333333333333</v>
      </c>
      <c r="G29" s="95">
        <f t="shared" si="19"/>
        <v>20.653347732181427</v>
      </c>
      <c r="H29" s="98">
        <f t="shared" ref="H29:H34" si="23">H28</f>
        <v>0</v>
      </c>
      <c r="I29" s="96">
        <f t="shared" si="20"/>
        <v>20.653347732181427</v>
      </c>
      <c r="J29" s="104">
        <f t="shared" si="21"/>
        <v>1.4544611079001004E-2</v>
      </c>
    </row>
    <row r="30" spans="1:10" x14ac:dyDescent="0.55000000000000004">
      <c r="A30" t="s">
        <v>208</v>
      </c>
      <c r="B30" t="str">
        <f>Grundlage!K36</f>
        <v>Croix de Coeur</v>
      </c>
      <c r="C30" s="98">
        <v>54</v>
      </c>
      <c r="D30" s="101">
        <f t="shared" si="17"/>
        <v>29.15766738660907</v>
      </c>
      <c r="E30" s="98">
        <f t="shared" si="22"/>
        <v>80</v>
      </c>
      <c r="F30" s="96">
        <f t="shared" si="18"/>
        <v>1.3333333333333333</v>
      </c>
      <c r="G30" s="95">
        <f t="shared" si="19"/>
        <v>21.868250539956804</v>
      </c>
      <c r="H30" s="98">
        <f t="shared" si="23"/>
        <v>0</v>
      </c>
      <c r="I30" s="96">
        <f t="shared" si="20"/>
        <v>21.868250539956804</v>
      </c>
      <c r="J30" s="104">
        <f t="shared" si="21"/>
        <v>1.5400176436589299E-2</v>
      </c>
    </row>
    <row r="31" spans="1:10" x14ac:dyDescent="0.55000000000000004">
      <c r="A31" t="s">
        <v>208</v>
      </c>
      <c r="B31" t="str">
        <f>Grundlage!K37</f>
        <v>Glacier du Brenay</v>
      </c>
      <c r="C31" s="98">
        <v>73</v>
      </c>
      <c r="D31" s="101">
        <f t="shared" si="17"/>
        <v>39.416846652267814</v>
      </c>
      <c r="E31" s="98">
        <f t="shared" si="22"/>
        <v>80</v>
      </c>
      <c r="F31" s="96">
        <f t="shared" si="18"/>
        <v>1.3333333333333333</v>
      </c>
      <c r="G31" s="95">
        <f t="shared" si="19"/>
        <v>29.562634989200863</v>
      </c>
      <c r="H31" s="98">
        <f t="shared" si="23"/>
        <v>0</v>
      </c>
      <c r="I31" s="96">
        <f t="shared" si="20"/>
        <v>29.562634989200863</v>
      </c>
      <c r="J31" s="104">
        <f t="shared" si="21"/>
        <v>2.0818757034648496E-2</v>
      </c>
    </row>
    <row r="32" spans="1:10" x14ac:dyDescent="0.55000000000000004">
      <c r="A32" t="s">
        <v>208</v>
      </c>
      <c r="B32" t="str">
        <f>Grundlage!K38</f>
        <v>Glacier du Trient</v>
      </c>
      <c r="C32" s="98">
        <v>68</v>
      </c>
      <c r="D32" s="101">
        <f t="shared" si="17"/>
        <v>36.717062634989198</v>
      </c>
      <c r="E32" s="98">
        <f t="shared" si="22"/>
        <v>80</v>
      </c>
      <c r="F32" s="96">
        <f t="shared" si="18"/>
        <v>1.3333333333333333</v>
      </c>
      <c r="G32" s="95">
        <f t="shared" si="19"/>
        <v>27.5377969762419</v>
      </c>
      <c r="H32" s="98">
        <f t="shared" si="23"/>
        <v>0</v>
      </c>
      <c r="I32" s="96">
        <f t="shared" si="20"/>
        <v>27.5377969762419</v>
      </c>
      <c r="J32" s="104">
        <f t="shared" si="21"/>
        <v>1.9392814772001339E-2</v>
      </c>
    </row>
    <row r="33" spans="1:10" x14ac:dyDescent="0.55000000000000004">
      <c r="A33" t="s">
        <v>208</v>
      </c>
      <c r="B33" t="str">
        <f>Grundlage!K39</f>
        <v>Petit Combin</v>
      </c>
      <c r="C33" s="98">
        <v>70</v>
      </c>
      <c r="D33" s="101">
        <f t="shared" si="17"/>
        <v>37.796976241900644</v>
      </c>
      <c r="E33" s="98">
        <f t="shared" si="22"/>
        <v>80</v>
      </c>
      <c r="F33" s="96">
        <f t="shared" si="18"/>
        <v>1.3333333333333333</v>
      </c>
      <c r="G33" s="95">
        <f t="shared" si="19"/>
        <v>28.347732181425485</v>
      </c>
      <c r="H33" s="98">
        <f t="shared" si="23"/>
        <v>0</v>
      </c>
      <c r="I33" s="96">
        <f t="shared" si="20"/>
        <v>28.347732181425485</v>
      </c>
      <c r="J33" s="104">
        <f t="shared" si="21"/>
        <v>1.9963191677060201E-2</v>
      </c>
    </row>
    <row r="34" spans="1:10" x14ac:dyDescent="0.55000000000000004">
      <c r="A34" t="s">
        <v>208</v>
      </c>
      <c r="B34" t="str">
        <f>Grundlage!K40</f>
        <v>Rosa Blanche</v>
      </c>
      <c r="C34" s="98">
        <v>63</v>
      </c>
      <c r="D34" s="101">
        <f t="shared" si="17"/>
        <v>34.017278617710581</v>
      </c>
      <c r="E34" s="98">
        <f t="shared" si="22"/>
        <v>80</v>
      </c>
      <c r="F34" s="96">
        <f t="shared" si="18"/>
        <v>1.3333333333333333</v>
      </c>
      <c r="G34" s="95">
        <f t="shared" si="19"/>
        <v>25.512958963282937</v>
      </c>
      <c r="H34" s="98">
        <f t="shared" si="23"/>
        <v>0</v>
      </c>
      <c r="I34" s="96">
        <f t="shared" si="20"/>
        <v>25.512958963282937</v>
      </c>
      <c r="J34" s="104">
        <f t="shared" si="21"/>
        <v>1.7966872509354182E-2</v>
      </c>
    </row>
    <row r="37" spans="1:10" x14ac:dyDescent="0.55000000000000004">
      <c r="B37" t="str">
        <f>Grundlage!K44</f>
        <v>ÜBRIGE</v>
      </c>
    </row>
    <row r="38" spans="1:10" x14ac:dyDescent="0.55000000000000004">
      <c r="A38" t="s">
        <v>215</v>
      </c>
      <c r="B38" t="str">
        <f>Grundlage!K45</f>
        <v>Alp Trida</v>
      </c>
      <c r="D38" s="101">
        <f t="shared" ref="D38:D52" si="24">C38/1.852</f>
        <v>0</v>
      </c>
      <c r="E38" s="98">
        <f>E34</f>
        <v>80</v>
      </c>
      <c r="F38" s="96">
        <f t="shared" ref="F38:F52" si="25">E38/60</f>
        <v>1.3333333333333333</v>
      </c>
      <c r="G38" s="95">
        <f t="shared" ref="G38:G52" si="26">D38/F38</f>
        <v>0</v>
      </c>
      <c r="H38" s="98">
        <f>H34</f>
        <v>0</v>
      </c>
      <c r="I38" s="96">
        <f t="shared" ref="I38:I52" si="27">G38+H38</f>
        <v>0</v>
      </c>
      <c r="J38" s="104">
        <f t="shared" ref="J38:J52" si="28">I38/1420</f>
        <v>0</v>
      </c>
    </row>
    <row r="39" spans="1:10" x14ac:dyDescent="0.55000000000000004">
      <c r="A39" t="s">
        <v>215</v>
      </c>
      <c r="B39" t="str">
        <f>Grundlage!K47</f>
        <v>Alpe Foppa</v>
      </c>
      <c r="D39" s="101">
        <f t="shared" si="24"/>
        <v>0</v>
      </c>
      <c r="E39" s="98">
        <f t="shared" ref="E39:E51" si="29">E38</f>
        <v>80</v>
      </c>
      <c r="F39" s="96">
        <f t="shared" si="25"/>
        <v>1.3333333333333333</v>
      </c>
      <c r="G39" s="95">
        <f t="shared" si="26"/>
        <v>0</v>
      </c>
      <c r="H39" s="98">
        <f t="shared" ref="H39:H52" si="30">H38</f>
        <v>0</v>
      </c>
      <c r="I39" s="96">
        <f t="shared" si="27"/>
        <v>0</v>
      </c>
      <c r="J39" s="104">
        <f t="shared" si="28"/>
        <v>0</v>
      </c>
    </row>
    <row r="40" spans="1:10" x14ac:dyDescent="0.55000000000000004">
      <c r="A40" t="s">
        <v>215</v>
      </c>
      <c r="B40" t="str">
        <f>Grundlage!K48</f>
        <v>Arosa</v>
      </c>
      <c r="D40" s="101">
        <f t="shared" si="24"/>
        <v>0</v>
      </c>
      <c r="E40" s="98">
        <f t="shared" si="29"/>
        <v>80</v>
      </c>
      <c r="F40" s="96">
        <f t="shared" si="25"/>
        <v>1.3333333333333333</v>
      </c>
      <c r="G40" s="95">
        <f t="shared" si="26"/>
        <v>0</v>
      </c>
      <c r="H40" s="98">
        <f t="shared" si="30"/>
        <v>0</v>
      </c>
      <c r="I40" s="96">
        <f t="shared" si="27"/>
        <v>0</v>
      </c>
      <c r="J40" s="104">
        <f t="shared" si="28"/>
        <v>0</v>
      </c>
    </row>
    <row r="41" spans="1:10" x14ac:dyDescent="0.55000000000000004">
      <c r="A41" t="s">
        <v>215</v>
      </c>
      <c r="B41" t="str">
        <f>Grundlage!K49</f>
        <v>Clariden Hüfifirn</v>
      </c>
      <c r="D41" s="101">
        <f t="shared" si="24"/>
        <v>0</v>
      </c>
      <c r="E41" s="98">
        <f t="shared" si="29"/>
        <v>80</v>
      </c>
      <c r="F41" s="96">
        <f t="shared" si="25"/>
        <v>1.3333333333333333</v>
      </c>
      <c r="G41" s="95">
        <f t="shared" si="26"/>
        <v>0</v>
      </c>
      <c r="H41" s="98">
        <f t="shared" si="30"/>
        <v>0</v>
      </c>
      <c r="I41" s="96">
        <f t="shared" si="27"/>
        <v>0</v>
      </c>
      <c r="J41" s="104">
        <f t="shared" si="28"/>
        <v>0</v>
      </c>
    </row>
    <row r="42" spans="1:10" x14ac:dyDescent="0.55000000000000004">
      <c r="A42" t="s">
        <v>215</v>
      </c>
      <c r="B42" t="str">
        <f>Grundlage!K50</f>
        <v>Crap Sogn Gion</v>
      </c>
      <c r="D42" s="101">
        <f t="shared" si="24"/>
        <v>0</v>
      </c>
      <c r="E42" s="98">
        <f t="shared" si="29"/>
        <v>80</v>
      </c>
      <c r="F42" s="96">
        <f t="shared" si="25"/>
        <v>1.3333333333333333</v>
      </c>
      <c r="G42" s="95">
        <f t="shared" si="26"/>
        <v>0</v>
      </c>
      <c r="H42" s="98">
        <f t="shared" si="30"/>
        <v>0</v>
      </c>
      <c r="I42" s="96">
        <f t="shared" si="27"/>
        <v>0</v>
      </c>
      <c r="J42" s="104">
        <f t="shared" si="28"/>
        <v>0</v>
      </c>
    </row>
    <row r="43" spans="1:10" x14ac:dyDescent="0.55000000000000004">
      <c r="A43" t="s">
        <v>215</v>
      </c>
      <c r="B43" t="str">
        <f>Grundlage!K51</f>
        <v>Fuorcla Chamuotsch</v>
      </c>
      <c r="D43" s="101">
        <f t="shared" si="24"/>
        <v>0</v>
      </c>
      <c r="E43" s="98">
        <f t="shared" si="29"/>
        <v>80</v>
      </c>
      <c r="F43" s="96">
        <f t="shared" si="25"/>
        <v>1.3333333333333333</v>
      </c>
      <c r="G43" s="95">
        <f t="shared" si="26"/>
        <v>0</v>
      </c>
      <c r="H43" s="98">
        <f t="shared" si="30"/>
        <v>0</v>
      </c>
      <c r="I43" s="96">
        <f t="shared" si="27"/>
        <v>0</v>
      </c>
      <c r="J43" s="104">
        <f t="shared" si="28"/>
        <v>0</v>
      </c>
    </row>
    <row r="44" spans="1:10" x14ac:dyDescent="0.55000000000000004">
      <c r="A44" t="s">
        <v>215</v>
      </c>
      <c r="B44" t="str">
        <f>Grundlage!K52</f>
        <v>Fuorcla Grischa</v>
      </c>
      <c r="D44" s="101">
        <f t="shared" si="24"/>
        <v>0</v>
      </c>
      <c r="E44" s="98">
        <f t="shared" si="29"/>
        <v>80</v>
      </c>
      <c r="F44" s="96">
        <f t="shared" si="25"/>
        <v>1.3333333333333333</v>
      </c>
      <c r="G44" s="95">
        <f t="shared" si="26"/>
        <v>0</v>
      </c>
      <c r="H44" s="98">
        <f t="shared" si="30"/>
        <v>0</v>
      </c>
      <c r="I44" s="96">
        <f t="shared" si="27"/>
        <v>0</v>
      </c>
      <c r="J44" s="104">
        <f t="shared" si="28"/>
        <v>0</v>
      </c>
    </row>
    <row r="45" spans="1:10" x14ac:dyDescent="0.55000000000000004">
      <c r="A45" t="s">
        <v>215</v>
      </c>
      <c r="B45" t="str">
        <f>Grundlage!K53</f>
        <v>Glärnisch</v>
      </c>
      <c r="D45" s="101">
        <f t="shared" si="24"/>
        <v>0</v>
      </c>
      <c r="E45" s="98">
        <f t="shared" si="29"/>
        <v>80</v>
      </c>
      <c r="F45" s="96">
        <f t="shared" si="25"/>
        <v>1.3333333333333333</v>
      </c>
      <c r="G45" s="95">
        <f t="shared" si="26"/>
        <v>0</v>
      </c>
      <c r="H45" s="98">
        <f t="shared" si="30"/>
        <v>0</v>
      </c>
      <c r="I45" s="96">
        <f t="shared" si="27"/>
        <v>0</v>
      </c>
      <c r="J45" s="104">
        <f t="shared" si="28"/>
        <v>0</v>
      </c>
    </row>
    <row r="46" spans="1:10" x14ac:dyDescent="0.55000000000000004">
      <c r="A46" t="s">
        <v>215</v>
      </c>
      <c r="B46" t="str">
        <f>Grundlage!K54</f>
        <v>Limmerenfirn</v>
      </c>
      <c r="D46" s="101">
        <f t="shared" si="24"/>
        <v>0</v>
      </c>
      <c r="E46" s="98">
        <f t="shared" si="29"/>
        <v>80</v>
      </c>
      <c r="F46" s="96">
        <f t="shared" si="25"/>
        <v>1.3333333333333333</v>
      </c>
      <c r="G46" s="95">
        <f t="shared" si="26"/>
        <v>0</v>
      </c>
      <c r="H46" s="98">
        <f t="shared" si="30"/>
        <v>0</v>
      </c>
      <c r="I46" s="96">
        <f t="shared" si="27"/>
        <v>0</v>
      </c>
      <c r="J46" s="104">
        <f t="shared" si="28"/>
        <v>0</v>
      </c>
    </row>
    <row r="47" spans="1:10" x14ac:dyDescent="0.55000000000000004">
      <c r="A47" t="s">
        <v>215</v>
      </c>
      <c r="B47" t="str">
        <f>Grundlage!K55</f>
        <v>Madrisahorn</v>
      </c>
      <c r="D47" s="101">
        <f t="shared" si="24"/>
        <v>0</v>
      </c>
      <c r="E47" s="98">
        <f t="shared" si="29"/>
        <v>80</v>
      </c>
      <c r="F47" s="96">
        <f t="shared" si="25"/>
        <v>1.3333333333333333</v>
      </c>
      <c r="G47" s="95">
        <f t="shared" si="26"/>
        <v>0</v>
      </c>
      <c r="H47" s="98">
        <f t="shared" si="30"/>
        <v>0</v>
      </c>
      <c r="I47" s="96">
        <f t="shared" si="27"/>
        <v>0</v>
      </c>
      <c r="J47" s="104">
        <f t="shared" si="28"/>
        <v>0</v>
      </c>
    </row>
    <row r="48" spans="1:10" x14ac:dyDescent="0.55000000000000004">
      <c r="A48" t="s">
        <v>215</v>
      </c>
      <c r="B48" t="str">
        <f>Grundlage!K57</f>
        <v>Rosenegg</v>
      </c>
      <c r="C48" s="98">
        <v>81</v>
      </c>
      <c r="D48" s="101">
        <f t="shared" si="24"/>
        <v>43.736501079913602</v>
      </c>
      <c r="E48" s="98">
        <f t="shared" si="29"/>
        <v>80</v>
      </c>
      <c r="F48" s="96">
        <f t="shared" si="25"/>
        <v>1.3333333333333333</v>
      </c>
      <c r="G48" s="95">
        <f t="shared" si="26"/>
        <v>32.802375809935207</v>
      </c>
      <c r="H48" s="98">
        <f t="shared" si="30"/>
        <v>0</v>
      </c>
      <c r="I48" s="96">
        <f t="shared" si="27"/>
        <v>32.802375809935207</v>
      </c>
      <c r="J48" s="104">
        <f t="shared" si="28"/>
        <v>2.3100264654883948E-2</v>
      </c>
    </row>
    <row r="49" spans="1:10" x14ac:dyDescent="0.55000000000000004">
      <c r="A49" t="s">
        <v>215</v>
      </c>
      <c r="B49" t="str">
        <f>Grundlage!K58</f>
        <v>Steingletscher</v>
      </c>
      <c r="C49" s="98">
        <v>104</v>
      </c>
      <c r="D49" s="101">
        <f t="shared" si="24"/>
        <v>56.155507559395247</v>
      </c>
      <c r="E49" s="98">
        <f t="shared" si="29"/>
        <v>80</v>
      </c>
      <c r="F49" s="96">
        <f t="shared" si="25"/>
        <v>1.3333333333333333</v>
      </c>
      <c r="G49" s="95">
        <f t="shared" si="26"/>
        <v>42.116630669546439</v>
      </c>
      <c r="H49" s="98">
        <f t="shared" si="30"/>
        <v>0</v>
      </c>
      <c r="I49" s="96">
        <f t="shared" si="27"/>
        <v>42.116630669546439</v>
      </c>
      <c r="J49" s="104">
        <f t="shared" si="28"/>
        <v>2.9659599063060871E-2</v>
      </c>
    </row>
    <row r="50" spans="1:10" x14ac:dyDescent="0.55000000000000004">
      <c r="A50" t="s">
        <v>215</v>
      </c>
      <c r="B50" t="str">
        <f>Grundlage!K59</f>
        <v>Sustenlimmi</v>
      </c>
      <c r="C50" s="98">
        <v>103</v>
      </c>
      <c r="D50" s="101">
        <f t="shared" si="24"/>
        <v>55.615550755939523</v>
      </c>
      <c r="E50" s="98">
        <f t="shared" si="29"/>
        <v>80</v>
      </c>
      <c r="F50" s="96">
        <f t="shared" si="25"/>
        <v>1.3333333333333333</v>
      </c>
      <c r="G50" s="95">
        <f t="shared" si="26"/>
        <v>41.711663066954642</v>
      </c>
      <c r="H50" s="98">
        <f t="shared" si="30"/>
        <v>0</v>
      </c>
      <c r="I50" s="96">
        <f t="shared" si="27"/>
        <v>41.711663066954642</v>
      </c>
      <c r="J50" s="104">
        <f t="shared" si="28"/>
        <v>2.9374410610531438E-2</v>
      </c>
    </row>
    <row r="51" spans="1:10" x14ac:dyDescent="0.55000000000000004">
      <c r="A51" t="s">
        <v>215</v>
      </c>
      <c r="B51" t="str">
        <f>Grundlage!K61</f>
        <v>Vadret del Corvatsch</v>
      </c>
      <c r="D51" s="101">
        <f t="shared" si="24"/>
        <v>0</v>
      </c>
      <c r="E51" s="98">
        <f t="shared" si="29"/>
        <v>80</v>
      </c>
      <c r="F51" s="96">
        <f t="shared" si="25"/>
        <v>1.3333333333333333</v>
      </c>
      <c r="G51" s="95">
        <f t="shared" si="26"/>
        <v>0</v>
      </c>
      <c r="H51" s="98">
        <f t="shared" si="30"/>
        <v>0</v>
      </c>
      <c r="I51" s="96">
        <f t="shared" si="27"/>
        <v>0</v>
      </c>
      <c r="J51" s="104">
        <f t="shared" si="28"/>
        <v>0</v>
      </c>
    </row>
    <row r="52" spans="1:10" x14ac:dyDescent="0.55000000000000004">
      <c r="A52" t="s">
        <v>215</v>
      </c>
      <c r="B52" t="str">
        <f>Grundlage!K62</f>
        <v>Vorab Gletscher</v>
      </c>
      <c r="D52" s="101">
        <f t="shared" si="24"/>
        <v>0</v>
      </c>
      <c r="E52" s="98">
        <f>E51</f>
        <v>80</v>
      </c>
      <c r="F52" s="96">
        <f t="shared" si="25"/>
        <v>1.3333333333333333</v>
      </c>
      <c r="G52" s="95">
        <f t="shared" si="26"/>
        <v>0</v>
      </c>
      <c r="H52" s="98">
        <f t="shared" si="30"/>
        <v>0</v>
      </c>
      <c r="I52" s="96">
        <f t="shared" si="27"/>
        <v>0</v>
      </c>
      <c r="J52" s="104">
        <f t="shared" si="28"/>
        <v>0</v>
      </c>
    </row>
    <row r="53" spans="1:10" x14ac:dyDescent="0.55000000000000004">
      <c r="B53">
        <f>Grundlage!K63</f>
        <v>0</v>
      </c>
    </row>
    <row r="54" spans="1:10" x14ac:dyDescent="0.55000000000000004">
      <c r="B54" t="str">
        <f>Grundlage!K64</f>
        <v>Eigene</v>
      </c>
    </row>
    <row r="55" spans="1:10" x14ac:dyDescent="0.55000000000000004">
      <c r="B55">
        <f>Grundlage!K65</f>
        <v>0</v>
      </c>
      <c r="C55">
        <f>Grundlage!AT18</f>
        <v>0</v>
      </c>
      <c r="D55" s="101">
        <f>C55/1.852</f>
        <v>0</v>
      </c>
      <c r="E55" s="98">
        <f>E52</f>
        <v>80</v>
      </c>
      <c r="F55" s="96">
        <f>E55/60</f>
        <v>1.3333333333333333</v>
      </c>
      <c r="G55" s="95">
        <f>D55/F55</f>
        <v>0</v>
      </c>
      <c r="H55" s="98">
        <f>H51</f>
        <v>0</v>
      </c>
      <c r="I55" s="96">
        <f>G55+H55</f>
        <v>0</v>
      </c>
      <c r="J55" s="104">
        <f>I55/1420</f>
        <v>0</v>
      </c>
    </row>
    <row r="56" spans="1:10" x14ac:dyDescent="0.55000000000000004">
      <c r="B56" t="e">
        <f>Grundlage!#REF!</f>
        <v>#REF!</v>
      </c>
      <c r="C56">
        <f>Grundlage!AT18</f>
        <v>0</v>
      </c>
      <c r="D56" s="101">
        <f>C56/1.852</f>
        <v>0</v>
      </c>
      <c r="E56" s="98">
        <f>E52</f>
        <v>80</v>
      </c>
      <c r="F56" s="96">
        <f>E56/60</f>
        <v>1.3333333333333333</v>
      </c>
      <c r="G56" s="95">
        <f>D56/F56</f>
        <v>0</v>
      </c>
      <c r="H56" s="98">
        <f>H52</f>
        <v>0</v>
      </c>
      <c r="I56" s="96">
        <f>G56+H56</f>
        <v>0</v>
      </c>
      <c r="J56" s="104">
        <f>I56/1420</f>
        <v>0</v>
      </c>
    </row>
  </sheetData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Grundlage</vt:lpstr>
      <vt:lpstr>Flugblatt</vt:lpstr>
      <vt:lpstr>Flugblatt (2)</vt:lpstr>
      <vt:lpstr>Tabelle</vt:lpstr>
      <vt:lpstr>Tabelle (2)</vt:lpstr>
      <vt:lpstr>Belp</vt:lpstr>
      <vt:lpstr>Gruyére</vt:lpstr>
      <vt:lpstr>Grundlage!Druckbereich</vt:lpstr>
      <vt:lpstr>EIGENEPLAETZE</vt:lpstr>
      <vt:lpstr>GSTAAD</vt:lpstr>
      <vt:lpstr>JUNGFRAU</vt:lpstr>
      <vt:lpstr>Region</vt:lpstr>
      <vt:lpstr>RUNDFLUG</vt:lpstr>
      <vt:lpstr>ÜBRIGE</vt:lpstr>
      <vt:lpstr>VERBIER</vt:lpstr>
      <vt:lpstr>ZERMATT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Gfeller</dc:creator>
  <cp:lastModifiedBy>Simon Gfeller</cp:lastModifiedBy>
  <cp:lastPrinted>2022-06-18T16:52:19Z</cp:lastPrinted>
  <dcterms:created xsi:type="dcterms:W3CDTF">2018-07-10T16:22:32Z</dcterms:created>
  <dcterms:modified xsi:type="dcterms:W3CDTF">2022-06-18T16:53:13Z</dcterms:modified>
</cp:coreProperties>
</file>